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 Beta Projection" sheetId="1" state="visible" r:id="rId3"/>
    <sheet name="Dairy Lab" sheetId="2" state="visible" r:id="rId4"/>
    <sheet name="Patent Legal" sheetId="3" state="visible" r:id="rId5"/>
    <sheet name="Lab ~ Office Materials and Comp" sheetId="4" state="visible" r:id="rId6"/>
    <sheet name="Lab and Pilot Scale Dryers" sheetId="5" state="visible" r:id="rId7"/>
  </sheets>
  <definedNames>
    <definedName function="false" hidden="false" localSheetId="0" name="_xlnm.Print_Area" vbProcedure="false">'Alpha Beta Projection'!$A$1:$H$108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<sst xmlns="http://schemas.openxmlformats.org/spreadsheetml/2006/main" count="184" uniqueCount="163">
  <si>
    <t xml:space="preserve">Heat Pump Closed Loop Dairy Spray Dryer, Lab and Pilot Scale Prototypes</t>
  </si>
  <si>
    <t xml:space="preserve">Initial Setup</t>
  </si>
  <si>
    <t xml:space="preserve">Alpha I ~ PoC</t>
  </si>
  <si>
    <t xml:space="preserve">Alpha II</t>
  </si>
  <si>
    <t xml:space="preserve">Beta ~ Pilot</t>
  </si>
  <si>
    <t xml:space="preserve">Monthly Average</t>
  </si>
  <si>
    <t xml:space="preserve">Monthly Avg</t>
  </si>
  <si>
    <t xml:space="preserve">Administrative</t>
  </si>
  <si>
    <t xml:space="preserve">Rent</t>
  </si>
  <si>
    <r>
      <rPr>
        <sz val="11"/>
        <rFont val="Times New Roman"/>
        <family val="1"/>
        <charset val="1"/>
      </rPr>
      <t xml:space="preserve">Insurance </t>
    </r>
    <r>
      <rPr>
        <i val="true"/>
        <sz val="10"/>
        <rFont val="Times New Roman"/>
        <family val="1"/>
        <charset val="1"/>
      </rPr>
      <t xml:space="preserve">[Equipment,Liability, Key Man]</t>
    </r>
  </si>
  <si>
    <t xml:space="preserve">Salaries and Wages</t>
  </si>
  <si>
    <t xml:space="preserve">Utilities</t>
  </si>
  <si>
    <t xml:space="preserve">IT, Communications</t>
  </si>
  <si>
    <t xml:space="preserve">Travel and Per Diem</t>
  </si>
  <si>
    <t xml:space="preserve">Admin, Accounting, Legal</t>
  </si>
  <si>
    <t xml:space="preserve">Total Monthly</t>
  </si>
  <si>
    <t xml:space="preserve">Project Schedule, Months</t>
  </si>
  <si>
    <t xml:space="preserve">Project Month</t>
  </si>
  <si>
    <t xml:space="preserve">2 – 3</t>
  </si>
  <si>
    <t xml:space="preserve">4 – 6</t>
  </si>
  <si>
    <t xml:space="preserve">7 – 12</t>
  </si>
  <si>
    <t xml:space="preserve">Patent Legal</t>
  </si>
  <si>
    <t xml:space="preserve">License Admin</t>
  </si>
  <si>
    <t xml:space="preserve">Admin Total</t>
  </si>
  <si>
    <t xml:space="preserve">Engineering </t>
  </si>
  <si>
    <t xml:space="preserve">Dairy Lab Leased Equipment, $/Month</t>
  </si>
  <si>
    <t xml:space="preserve">Dairy Lab Leased Equipment, $/Phase</t>
  </si>
  <si>
    <t xml:space="preserve">Dairy Lab Purchased Equipment and Materials</t>
  </si>
  <si>
    <t xml:space="preserve">Lab Scale Spray Dryers</t>
  </si>
  <si>
    <r>
      <rPr>
        <sz val="11"/>
        <rFont val="Times New Roman"/>
        <family val="1"/>
        <charset val="1"/>
      </rPr>
      <t xml:space="preserve">Pilot Scale Spray Dryer  </t>
    </r>
    <r>
      <rPr>
        <sz val="10"/>
        <color rgb="FF651FFF"/>
        <rFont val="Times New Roman"/>
        <family val="1"/>
        <charset val="1"/>
      </rPr>
      <t xml:space="preserve">[Note 1]</t>
    </r>
  </si>
  <si>
    <t xml:space="preserve">Office / Engineering Lab Equipment</t>
  </si>
  <si>
    <t xml:space="preserve">Heat Pump Components and Materials</t>
  </si>
  <si>
    <t xml:space="preserve">Engineering Total</t>
  </si>
  <si>
    <t xml:space="preserve">Lab and Shop Setup</t>
  </si>
  <si>
    <t xml:space="preserve">Basic Buildout </t>
  </si>
  <si>
    <t xml:space="preserve">Setup Total</t>
  </si>
  <si>
    <t xml:space="preserve">Project Totals, per Phase</t>
  </si>
  <si>
    <t xml:space="preserve">Phase Total</t>
  </si>
  <si>
    <t xml:space="preserve">Phase Total, Plus Contingency</t>
  </si>
  <si>
    <t xml:space="preserve">Cumulative Phase Total</t>
  </si>
  <si>
    <t xml:space="preserve">Cumulative Phase Total, Incl Contingency</t>
  </si>
  <si>
    <t xml:space="preserve">Deliverables</t>
  </si>
  <si>
    <t xml:space="preserve">Office, Lab, Shop </t>
  </si>
  <si>
    <t xml:space="preserve">Initial Buildout: Furniture and Fixtures, Office Equipment, Computers, Utilities, Telecom</t>
  </si>
  <si>
    <t xml:space="preserve">Balance of Buildout: Test Equipment, Instrumentation, Benchtop Spray Dryer Installation, Test Runs, As-Built Operational Baseline Confirmation </t>
  </si>
  <si>
    <t xml:space="preserve">Equipment </t>
  </si>
  <si>
    <t xml:space="preserve">Alpha I Complete: Entry Level Benchtop Spray Dryer, COTS Heat Pump, Wet Air HX</t>
  </si>
  <si>
    <t xml:space="preserve">Alpha II Complete: Lab Grade Benchtop Spray Dryer, Advanced COTS Heat Pump, Subcooler, Air Economizer</t>
  </si>
  <si>
    <t xml:space="preserve">Beta / Pilot Complete: Pilot Scale Production Spray Dryer, Dedicated Turnkey Heat Pump, Subcooler, Air Economizer, Automatic Controls, Scaleable</t>
  </si>
  <si>
    <t xml:space="preserve">Test Results </t>
  </si>
  <si>
    <r>
      <rPr>
        <sz val="10"/>
        <color rgb="FF0000FF"/>
        <rFont val="Times New Roman"/>
        <family val="1"/>
        <charset val="1"/>
      </rPr>
      <t xml:space="preserve">Product Moisture Content, Liters of Water Removed per Hour </t>
    </r>
    <r>
      <rPr>
        <sz val="10"/>
        <rFont val="Times New Roman"/>
        <family val="1"/>
        <charset val="1"/>
      </rPr>
      <t xml:space="preserve">~ At Selected Parameter Values, e.g. Feed Stock Moisture Content, Temsperature, Airflow, etc.</t>
    </r>
  </si>
  <si>
    <r>
      <rPr>
        <sz val="10"/>
        <rFont val="Times New Roman"/>
        <family val="1"/>
        <charset val="1"/>
      </rPr>
      <t xml:space="preserve">Product Moisture / Solids Content, Liters of Water Removed per Hour, </t>
    </r>
    <r>
      <rPr>
        <sz val="10"/>
        <color rgb="FF0000FF"/>
        <rFont val="Times New Roman"/>
        <family val="1"/>
        <charset val="1"/>
      </rPr>
      <t xml:space="preserve">Liters of Water Removed per KWH,</t>
    </r>
    <r>
      <rPr>
        <sz val="10"/>
        <rFont val="Times New Roman"/>
        <family val="1"/>
        <charset val="1"/>
      </rPr>
      <t xml:space="preserve"> </t>
    </r>
    <r>
      <rPr>
        <sz val="10"/>
        <color rgb="FF0432FF"/>
        <rFont val="Times New Roman"/>
        <family val="1"/>
        <charset val="1"/>
      </rPr>
      <t xml:space="preserve">Product Particle Size, Particle Agglomeration, Protein &amp; Lipid Level and Condition, Solubility Index </t>
    </r>
    <r>
      <rPr>
        <sz val="10"/>
        <rFont val="Times New Roman"/>
        <family val="1"/>
        <charset val="1"/>
      </rPr>
      <t xml:space="preserve">~ Over Range of Parameter Values, e.g. Feed Stock M oisture Content, Temperature, Airflow, etc.</t>
    </r>
  </si>
  <si>
    <r>
      <rPr>
        <sz val="10"/>
        <rFont val="Times New Roman"/>
        <family val="1"/>
        <charset val="1"/>
      </rPr>
      <t xml:space="preserve">Product Moisture / Solids Content, Liters of Water Removed per Hour, Liters of Water Removed per KWH</t>
    </r>
    <r>
      <rPr>
        <sz val="10"/>
        <color rgb="FF0000FF"/>
        <rFont val="Times New Roman"/>
        <family val="1"/>
        <charset val="1"/>
      </rPr>
      <t xml:space="preserve">,</t>
    </r>
    <r>
      <rPr>
        <sz val="10"/>
        <rFont val="Times New Roman"/>
        <family val="1"/>
        <charset val="1"/>
      </rPr>
      <t xml:space="preserve"> Product Particle Size, Particle Agglomeration, Protein &amp; Lipid Level and Condition, Solubility Index,</t>
    </r>
    <r>
      <rPr>
        <sz val="10"/>
        <color rgb="FF0432FF"/>
        <rFont val="Times New Roman"/>
        <family val="1"/>
        <charset val="1"/>
      </rPr>
      <t xml:space="preserve"> Particle SEM Imaging for Air Entrainment, Shrinkage, Ballooning, Fracturing </t>
    </r>
    <r>
      <rPr>
        <sz val="10"/>
        <color rgb="FF0000FF"/>
        <rFont val="Times New Roman"/>
        <family val="1"/>
        <charset val="1"/>
      </rPr>
      <t xml:space="preserve">~ </t>
    </r>
    <r>
      <rPr>
        <sz val="10"/>
        <rFont val="Times New Roman"/>
        <family val="1"/>
        <charset val="1"/>
      </rPr>
      <t xml:space="preserve">Over Range of Parameter Values, e.g. Feed Stock Moisture Content, Temperature, Airflow, etc.</t>
    </r>
  </si>
  <si>
    <t xml:space="preserve">Documentation </t>
  </si>
  <si>
    <t xml:space="preserve">Photos, CAD, Electrical, Firmware, Test Results</t>
  </si>
  <si>
    <t xml:space="preserve">Scaleable Design:                                                                 CAD, Electrical, Firmware, BoM, Photos, Test Results</t>
  </si>
  <si>
    <t xml:space="preserve">Monthly</t>
  </si>
  <si>
    <t xml:space="preserve">Annual</t>
  </si>
  <si>
    <t xml:space="preserve">Hourly Equivalent</t>
  </si>
  <si>
    <t xml:space="preserve">Lead Engineer</t>
  </si>
  <si>
    <t xml:space="preserve">Technician, Lab, Shop</t>
  </si>
  <si>
    <t xml:space="preserve">Technician, Part Time CAD</t>
  </si>
  <si>
    <t xml:space="preserve">Admin</t>
  </si>
  <si>
    <t xml:space="preserve">Total</t>
  </si>
  <si>
    <t xml:space="preserve">Contingency Factor</t>
  </si>
  <si>
    <r>
      <rPr>
        <sz val="11"/>
        <color rgb="FF651FFF"/>
        <rFont val="Times New Roman"/>
        <family val="1"/>
        <charset val="1"/>
      </rPr>
      <t xml:space="preserve">Note 1:</t>
    </r>
    <r>
      <rPr>
        <sz val="11"/>
        <rFont val="Times New Roman"/>
        <family val="1"/>
        <charset val="1"/>
      </rPr>
      <t xml:space="preserve"> See</t>
    </r>
    <r>
      <rPr>
        <i val="true"/>
        <sz val="11"/>
        <rFont val="Times New Roman"/>
        <family val="1"/>
        <charset val="1"/>
      </rPr>
      <t xml:space="preserve"> Lab and Pilot Scale Dryers </t>
    </r>
    <r>
      <rPr>
        <sz val="11"/>
        <rFont val="Times New Roman"/>
        <family val="1"/>
        <charset val="1"/>
      </rPr>
      <t xml:space="preserve">Sheet</t>
    </r>
  </si>
  <si>
    <t xml:space="preserve">Project Venue   (1 = SPS    0 = Client Facility)</t>
  </si>
  <si>
    <t xml:space="preserve">Dairy Lab Equipment</t>
  </si>
  <si>
    <t xml:space="preserve">Nominal Cost</t>
  </si>
  <si>
    <t xml:space="preserve">Notes</t>
  </si>
  <si>
    <t xml:space="preserve">Used</t>
  </si>
  <si>
    <t xml:space="preserve">New</t>
  </si>
  <si>
    <t xml:space="preserve">Lease</t>
  </si>
  <si>
    <t xml:space="preserve">CEM Smart 6 ~ Microwave Moisture Analyzer</t>
  </si>
  <si>
    <t xml:space="preserve">Dual Frequency Moisture Analysis</t>
  </si>
  <si>
    <t xml:space="preserve">Foss MilkoScan</t>
  </si>
  <si>
    <t xml:space="preserve">FT2 ~ CalPoly Loan / Foss Service Contract</t>
  </si>
  <si>
    <t xml:space="preserve">Foss NIRS™ DS3 ~ Dairy Powder Analyzer</t>
  </si>
  <si>
    <t xml:space="preserve">Protein &amp; Lipid, Moisture, Freezing Point, Lactose?</t>
  </si>
  <si>
    <t xml:space="preserve">Vendor Maintenace Contracts, $ / Month</t>
  </si>
  <si>
    <t xml:space="preserve">Particle Size Analyzer </t>
  </si>
  <si>
    <t xml:space="preserve">Test client powder product for baseline data.</t>
  </si>
  <si>
    <t xml:space="preserve">Rotary Evaporator</t>
  </si>
  <si>
    <t xml:space="preserve">Vacuum Pump / Water Aspirator</t>
  </si>
  <si>
    <t xml:space="preserve">Bench Oven</t>
  </si>
  <si>
    <t xml:space="preserve">Microwave Oven</t>
  </si>
  <si>
    <t xml:space="preserve">pH Meter</t>
  </si>
  <si>
    <t xml:space="preserve">Blender</t>
  </si>
  <si>
    <t xml:space="preserve">Thermometers</t>
  </si>
  <si>
    <t xml:space="preserve">Misc Components and Materials, Glassware, etc.</t>
  </si>
  <si>
    <t xml:space="preserve">Milk Testing Lab Equipment Total</t>
  </si>
  <si>
    <t xml:space="preserve">Lease Term, Months</t>
  </si>
  <si>
    <t xml:space="preserve">Glassware</t>
  </si>
  <si>
    <t xml:space="preserve">Cole Parmer</t>
  </si>
  <si>
    <t xml:space="preserve">USA Lab</t>
  </si>
  <si>
    <t xml:space="preserve">Amazon</t>
  </si>
  <si>
    <t xml:space="preserve">Glass Vials</t>
  </si>
  <si>
    <t xml:space="preserve">-</t>
  </si>
  <si>
    <t xml:space="preserve">Beakers</t>
  </si>
  <si>
    <t xml:space="preserve">Erlenmeyer Flasks</t>
  </si>
  <si>
    <t xml:space="preserve">Graduated Cylinders</t>
  </si>
  <si>
    <t xml:space="preserve">Drying / Storage Rack</t>
  </si>
  <si>
    <t xml:space="preserve">Ring Stands</t>
  </si>
  <si>
    <t xml:space="preserve">Glassware Total</t>
  </si>
  <si>
    <t xml:space="preserve">Patent Legal Expenses</t>
  </si>
  <si>
    <t xml:space="preserve">Counsel</t>
  </si>
  <si>
    <t xml:space="preserve">PTO Fees</t>
  </si>
  <si>
    <t xml:space="preserve">Initial Filing</t>
  </si>
  <si>
    <t xml:space="preserve">Included</t>
  </si>
  <si>
    <t xml:space="preserve">Total to Date</t>
  </si>
  <si>
    <t xml:space="preserve">Patent Number</t>
  </si>
  <si>
    <t xml:space="preserve">Computers, Monitors</t>
  </si>
  <si>
    <t xml:space="preserve">Printer/Scanners</t>
  </si>
  <si>
    <t xml:space="preserve">Instrumentation, Test Equipment</t>
  </si>
  <si>
    <t xml:space="preserve">Furniture and Fixtures</t>
  </si>
  <si>
    <t xml:space="preserve">Refrigerator</t>
  </si>
  <si>
    <t xml:space="preserve">Rubbermaid Type Carts</t>
  </si>
  <si>
    <t xml:space="preserve">Air Compressor</t>
  </si>
  <si>
    <t xml:space="preserve">Miscellaneous</t>
  </si>
  <si>
    <t xml:space="preserve">Total Office / Engineering Lab Equipment</t>
  </si>
  <si>
    <t xml:space="preserve">Alpha I</t>
  </si>
  <si>
    <t xml:space="preserve">Beta / Pilot</t>
  </si>
  <si>
    <t xml:space="preserve">Heat Pump</t>
  </si>
  <si>
    <t xml:space="preserve">Air Economizer Heat Exchangers</t>
  </si>
  <si>
    <t xml:space="preserve">Air Economizer Circulation Pump</t>
  </si>
  <si>
    <t xml:space="preserve">Air Economizer Speed Control / Inverter</t>
  </si>
  <si>
    <t xml:space="preserve">Blower Speed Control / Inverter</t>
  </si>
  <si>
    <t xml:space="preserve">Compressor Speed Control / Inverter</t>
  </si>
  <si>
    <t xml:space="preserve">Subcooler Speed Control / Inverter</t>
  </si>
  <si>
    <t xml:space="preserve">Temperature Sensors, Air and Refrigerant</t>
  </si>
  <si>
    <t xml:space="preserve">Air Pressure Sensors</t>
  </si>
  <si>
    <t xml:space="preserve">rH Sensors</t>
  </si>
  <si>
    <t xml:space="preserve">System Controller, PLC or Equiv</t>
  </si>
  <si>
    <t xml:space="preserve">Wet Air HX | Subcooler</t>
  </si>
  <si>
    <t xml:space="preserve">HX, Fin Tube, Brazed Plate, Shell &amp; Tube, etc</t>
  </si>
  <si>
    <t xml:space="preserve">Fan or Servo Water Valve</t>
  </si>
  <si>
    <t xml:space="preserve">Subcooler Circulation Pump</t>
  </si>
  <si>
    <t xml:space="preserve">Hose, Tubing, Fittings, Custom Ductwork</t>
  </si>
  <si>
    <t xml:space="preserve">Wet Air Temperature Control</t>
  </si>
  <si>
    <t xml:space="preserve">Total Heat Pump Components and Materials</t>
  </si>
  <si>
    <t xml:space="preserve">Lab Scale Dryers</t>
  </si>
  <si>
    <t xml:space="preserve">Evap Cap</t>
  </si>
  <si>
    <t xml:space="preserve">Feed Rate</t>
  </si>
  <si>
    <t xml:space="preserve">Vendor</t>
  </si>
  <si>
    <t xml:space="preserve">Model</t>
  </si>
  <si>
    <t xml:space="preserve">Kg/Hr</t>
  </si>
  <si>
    <t xml:space="preserve">Lb/Hr</t>
  </si>
  <si>
    <t xml:space="preserve">Lb / Hr</t>
  </si>
  <si>
    <t xml:space="preserve">Cost</t>
  </si>
  <si>
    <t xml:space="preserve">Rental, $ /Quarter</t>
  </si>
  <si>
    <t xml:space="preserve">Spray Dryer Mini</t>
  </si>
  <si>
    <t xml:space="preserve">Buchi</t>
  </si>
  <si>
    <t xml:space="preserve">S-300</t>
  </si>
  <si>
    <t xml:space="preserve">Yamato</t>
  </si>
  <si>
    <t xml:space="preserve">DL410</t>
  </si>
  <si>
    <t xml:space="preserve">Pilot Scale Dryers</t>
  </si>
  <si>
    <t xml:space="preserve">GEA</t>
  </si>
  <si>
    <t xml:space="preserve">Mobile Minor</t>
  </si>
  <si>
    <t xml:space="preserve">Production Minor</t>
  </si>
  <si>
    <t xml:space="preserve">TBD</t>
  </si>
  <si>
    <t xml:space="preserve">Feedstock TS</t>
  </si>
  <si>
    <t xml:space="preserve">Feedstock Moisture</t>
  </si>
  <si>
    <t xml:space="preserve">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</si>
</sst>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$-409]#,##0;[RED]\-[$$-409]#,##0"/>
    <numFmt numFmtId="166" formatCode="0"/>
    <numFmt numFmtId="167" formatCode="[$$-409]#,##0.00;[RED]\-[$$-409]#,##0.00"/>
    <numFmt numFmtId="168" formatCode="0%"/>
    <numFmt numFmtId="169" formatCode="mmm\ d&quot;, &quot;yy"/>
    <numFmt numFmtId="170" formatCode="#,##0_);\(#,##0\)"/>
    <numFmt numFmtId="171" formatCode="0.0"/>
  </numFmts>
  <fonts count="4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FF"/>
      <name val="Times New Roman"/>
      <family val="1"/>
      <charset val="1"/>
    </font>
    <font>
      <sz val="10.5"/>
      <name val="Times New Roman"/>
      <family val="1"/>
      <charset val="1"/>
    </font>
    <font>
      <sz val="11"/>
      <color rgb="FF808080"/>
      <name val="Times New Roman"/>
      <family val="1"/>
      <charset val="1"/>
    </font>
    <font>
      <i val="true"/>
      <sz val="11"/>
      <name val="Times New Roman"/>
      <family val="1"/>
      <charset val="1"/>
    </font>
    <font>
      <i val="true"/>
      <sz val="10"/>
      <name val="Times New Roman"/>
      <family val="1"/>
      <charset val="1"/>
    </font>
    <font>
      <sz val="10"/>
      <color rgb="FF80808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0"/>
      <color rgb="FF651FFF"/>
      <name val="Times New Roman"/>
      <family val="1"/>
      <charset val="1"/>
    </font>
    <font>
      <sz val="11"/>
      <color rgb="FFC0C0C0"/>
      <name val="Times New Roman"/>
      <family val="1"/>
      <charset val="1"/>
    </font>
    <font>
      <sz val="11"/>
      <color rgb="FF9900FF"/>
      <name val="Times New Roman"/>
      <family val="1"/>
      <charset val="1"/>
    </font>
    <font>
      <sz val="11"/>
      <color rgb="FF996600"/>
      <name val="Times New Roman"/>
      <family val="1"/>
      <charset val="1"/>
    </font>
    <font>
      <b val="true"/>
      <i val="true"/>
      <sz val="11"/>
      <color rgb="FF0000FF"/>
      <name val="Times New Roman"/>
      <family val="1"/>
      <charset val="1"/>
    </font>
    <font>
      <i val="true"/>
      <sz val="11"/>
      <color rgb="FF0000FF"/>
      <name val="Times New Roman"/>
      <family val="1"/>
      <charset val="1"/>
    </font>
    <font>
      <i val="true"/>
      <sz val="10"/>
      <name val="Arial"/>
      <family val="2"/>
      <charset val="1"/>
    </font>
    <font>
      <sz val="10"/>
      <color rgb="FF0000FF"/>
      <name val="Times New Roman"/>
      <family val="1"/>
      <charset val="1"/>
    </font>
    <font>
      <sz val="10"/>
      <color rgb="FF0432FF"/>
      <name val="Times New Roman"/>
      <family val="1"/>
      <charset val="1"/>
    </font>
    <font>
      <sz val="11"/>
      <color rgb="FF651FFF"/>
      <name val="Times New Roman"/>
      <family val="1"/>
      <charset val="1"/>
    </font>
    <font>
      <sz val="10"/>
      <color rgb="FFFF00FF"/>
      <name val="Arial"/>
      <family val="2"/>
      <charset val="1"/>
    </font>
    <font>
      <sz val="11"/>
      <color rgb="FF808080"/>
      <name val="Arial"/>
      <family val="2"/>
      <charset val="1"/>
    </font>
    <font>
      <sz val="11"/>
      <color rgb="FFFF00FF"/>
      <name val="Times New Roman"/>
      <family val="1"/>
      <charset val="1"/>
    </font>
    <font>
      <sz val="10"/>
      <color rgb="FF808080"/>
      <name val="Arial"/>
      <family val="2"/>
      <charset val="1"/>
    </font>
    <font>
      <sz val="10"/>
      <color rgb="FFC0C0C0"/>
      <name val="Arial"/>
      <family val="2"/>
      <charset val="1"/>
    </font>
    <font>
      <sz val="11"/>
      <color rgb="FFB2B2B2"/>
      <name val="Times New Roman"/>
      <family val="1"/>
      <charset val="1"/>
    </font>
    <font>
      <sz val="11"/>
      <color rgb="FF808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  <font>
      <sz val="12"/>
      <name val="Arial"/>
      <family val="2"/>
      <charset val="1"/>
    </font>
    <font>
      <b val="tru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name val="Arial"/>
      <family val="2"/>
      <charset val="1"/>
    </font>
    <font>
      <i val="true"/>
      <sz val="12"/>
      <color rgb="FF0000FF"/>
      <name val="Times New Roman"/>
      <family val="1"/>
      <charset val="1"/>
    </font>
    <font>
      <sz val="12"/>
      <color rgb="FF800000"/>
      <name val="Times New Roman"/>
      <family val="1"/>
      <charset val="1"/>
    </font>
    <font>
      <b val="true"/>
      <i val="true"/>
      <sz val="12"/>
      <color rgb="FFC254D2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CCCCCC"/>
        <bgColor rgb="FFC0C0C0"/>
      </patternFill>
    </fill>
    <fill>
      <patternFill patternType="solid">
        <fgColor rgb="FFCCFFCC"/>
        <bgColor rgb="FFCCF4C6"/>
      </patternFill>
    </fill>
    <fill>
      <patternFill patternType="solid">
        <fgColor rgb="FFE8F2A1"/>
        <bgColor rgb="FFCCF4C6"/>
      </patternFill>
    </fill>
    <fill>
      <patternFill patternType="solid">
        <fgColor rgb="FFAADCF7"/>
        <bgColor rgb="FFCCCCCC"/>
      </patternFill>
    </fill>
    <fill>
      <patternFill patternType="solid">
        <fgColor rgb="FFCCF4C6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3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9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9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4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7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3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1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3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C0C0C0"/>
      <rgbColor rgb="FF808080"/>
      <rgbColor rgb="FF9999FF"/>
      <rgbColor rgb="FFC254D2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432FF"/>
      <rgbColor rgb="FF00CCFF"/>
      <rgbColor rgb="FFCCF4C6"/>
      <rgbColor rgb="FFCCFFCC"/>
      <rgbColor rgb="FFE8F2A1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6600"/>
      <rgbColor rgb="FF993366"/>
      <rgbColor rgb="FF651F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MG144"/>
  <sheetViews>
    <sheetView showFormulas="false" showGridLines="true" showRowColHeaders="true" showZeros="true" rightToLeft="false" tabSelected="true" showOutlineSymbols="true" defaultGridColor="true" view="normal" topLeftCell="A9" colorId="64" zoomScale="110" zoomScaleNormal="110" zoomScalePageLayoutView="100" workbookViewId="0">
      <selection pane="topLeft" activeCell="D36" activeCellId="0" sqref="D3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4.98"/>
    <col collapsed="false" customWidth="true" hidden="false" outlineLevel="0" max="2" min="2" style="2" width="47.03"/>
    <col collapsed="false" customWidth="true" hidden="false" outlineLevel="0" max="3" min="3" style="2" width="38.92"/>
    <col collapsed="false" customWidth="true" hidden="false" outlineLevel="0" max="4" min="4" style="3" width="41.15"/>
    <col collapsed="false" customWidth="true" hidden="false" outlineLevel="0" max="5" min="5" style="3" width="38.92"/>
    <col collapsed="false" customWidth="true" hidden="false" outlineLevel="0" max="6" min="6" style="3" width="1.15"/>
    <col collapsed="false" customWidth="true" hidden="false" outlineLevel="0" max="7" min="7" style="3" width="43.45"/>
    <col collapsed="false" customWidth="true" hidden="false" outlineLevel="0" max="8" min="8" style="1" width="4.41"/>
    <col collapsed="false" customWidth="true" hidden="false" outlineLevel="0" max="9" min="9" style="4" width="14.79"/>
    <col collapsed="false" customWidth="true" hidden="false" outlineLevel="0" max="10" min="10" style="4" width="14.6"/>
    <col collapsed="false" customWidth="false" hidden="false" outlineLevel="0" max="11" min="11" style="4" width="11.58"/>
    <col collapsed="false" customWidth="false" hidden="false" outlineLevel="0" max="1020" min="12" style="1" width="11.58"/>
    <col collapsed="false" customWidth="false" hidden="false" outlineLevel="0" max="1021" min="1021" style="5" width="11.58"/>
    <col collapsed="false" customWidth="false" hidden="false" outlineLevel="0" max="16384" min="1022" style="4" width="11.53"/>
  </cols>
  <sheetData>
    <row r="2" customFormat="false" ht="13.8" hidden="false" customHeight="false" outlineLevel="0" collapsed="false">
      <c r="G2" s="1"/>
    </row>
    <row r="3" customFormat="false" ht="13.8" hidden="false" customHeight="false" outlineLevel="0" collapsed="false">
      <c r="B3" s="6" t="s">
        <v>0</v>
      </c>
      <c r="C3" s="6"/>
      <c r="D3" s="6"/>
      <c r="E3" s="6"/>
      <c r="F3" s="6"/>
      <c r="G3" s="6"/>
      <c r="H3" s="7"/>
      <c r="I3" s="3"/>
      <c r="J3" s="3"/>
    </row>
    <row r="4" customFormat="false" ht="13.8" hidden="false" customHeight="false" outlineLevel="0" collapsed="false">
      <c r="B4" s="8"/>
      <c r="C4" s="8"/>
    </row>
    <row r="5" customFormat="false" ht="13.8" hidden="false" customHeight="false" outlineLevel="0" collapsed="false">
      <c r="B5" s="8"/>
      <c r="C5" s="8"/>
    </row>
    <row r="6" customFormat="false" ht="13.8" hidden="false" customHeight="false" outlineLevel="0" collapsed="false">
      <c r="B6" s="9"/>
      <c r="C6" s="6" t="s">
        <v>1</v>
      </c>
      <c r="D6" s="6" t="s">
        <v>2</v>
      </c>
      <c r="E6" s="6" t="s">
        <v>3</v>
      </c>
      <c r="F6" s="10"/>
      <c r="G6" s="6" t="s">
        <v>4</v>
      </c>
      <c r="H6" s="11"/>
      <c r="AMG6" s="1"/>
    </row>
    <row r="7" customFormat="false" ht="13.8" hidden="false" customHeight="false" outlineLevel="0" collapsed="false">
      <c r="B7" s="12"/>
      <c r="C7" s="12"/>
      <c r="D7" s="13" t="s">
        <v>5</v>
      </c>
      <c r="E7" s="13" t="s">
        <v>6</v>
      </c>
      <c r="F7" s="14"/>
      <c r="G7" s="13" t="s">
        <v>6</v>
      </c>
      <c r="AMG7" s="1"/>
    </row>
    <row r="8" customFormat="false" ht="13.8" hidden="false" customHeight="false" outlineLevel="0" collapsed="false">
      <c r="B8" s="15"/>
      <c r="C8" s="15"/>
      <c r="D8" s="16"/>
      <c r="E8" s="16"/>
      <c r="F8" s="17"/>
      <c r="G8" s="16"/>
      <c r="AMG8" s="1"/>
    </row>
    <row r="9" s="21" customFormat="true" ht="13.8" hidden="false" customHeight="false" outlineLevel="0" collapsed="false">
      <c r="A9" s="1"/>
      <c r="B9" s="2"/>
      <c r="C9" s="2"/>
      <c r="D9" s="18"/>
      <c r="E9" s="18"/>
      <c r="F9" s="19"/>
      <c r="G9" s="20"/>
      <c r="H9" s="1"/>
      <c r="I9" s="4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</row>
    <row r="10" customFormat="false" ht="13.8" hidden="false" customHeight="false" outlineLevel="0" collapsed="false">
      <c r="B10" s="22" t="s">
        <v>7</v>
      </c>
      <c r="C10" s="22"/>
      <c r="D10" s="22"/>
      <c r="E10" s="22"/>
      <c r="F10" s="22"/>
      <c r="G10" s="22"/>
      <c r="AMG10" s="1"/>
    </row>
    <row r="11" customFormat="false" ht="13.8" hidden="false" customHeight="false" outlineLevel="0" collapsed="false">
      <c r="D11" s="18"/>
      <c r="E11" s="18"/>
      <c r="F11" s="19"/>
      <c r="G11" s="20"/>
      <c r="AMG11" s="1"/>
    </row>
    <row r="12" s="21" customFormat="true" ht="13.8" hidden="false" customHeight="false" outlineLevel="0" collapsed="false">
      <c r="A12" s="1"/>
      <c r="B12" s="2" t="s">
        <v>8</v>
      </c>
      <c r="C12" s="20" t="n">
        <f aca="false">6500 * $A$144</f>
        <v>6500</v>
      </c>
      <c r="D12" s="20" t="n">
        <f aca="false">6500 * $A$144</f>
        <v>6500</v>
      </c>
      <c r="E12" s="20" t="n">
        <f aca="false">6500 * $A$144</f>
        <v>6500</v>
      </c>
      <c r="F12" s="23"/>
      <c r="G12" s="20" t="n">
        <f aca="false">6500 * $A$144</f>
        <v>6500</v>
      </c>
      <c r="H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</row>
    <row r="13" customFormat="false" ht="13.8" hidden="false" customHeight="false" outlineLevel="0" collapsed="false">
      <c r="B13" s="2" t="s">
        <v>9</v>
      </c>
      <c r="C13" s="20" t="n">
        <v>350</v>
      </c>
      <c r="D13" s="20" t="n">
        <v>350</v>
      </c>
      <c r="E13" s="20" t="n">
        <v>350</v>
      </c>
      <c r="F13" s="23"/>
      <c r="G13" s="20" t="n">
        <v>350</v>
      </c>
      <c r="AMG13" s="1"/>
    </row>
    <row r="14" customFormat="false" ht="13.8" hidden="false" customHeight="false" outlineLevel="0" collapsed="false">
      <c r="B14" s="2" t="s">
        <v>10</v>
      </c>
      <c r="C14" s="20" t="n">
        <f aca="false">C94</f>
        <v>17600</v>
      </c>
      <c r="D14" s="20" t="n">
        <f aca="false">D94</f>
        <v>24600</v>
      </c>
      <c r="E14" s="20" t="n">
        <f aca="false">D14</f>
        <v>24600</v>
      </c>
      <c r="F14" s="23"/>
      <c r="G14" s="20" t="n">
        <f aca="false">E14</f>
        <v>24600</v>
      </c>
      <c r="L14" s="24"/>
      <c r="AMG14" s="1"/>
    </row>
    <row r="15" customFormat="false" ht="13.8" hidden="false" customHeight="false" outlineLevel="0" collapsed="false">
      <c r="B15" s="2" t="s">
        <v>11</v>
      </c>
      <c r="C15" s="20" t="n">
        <f aca="false">300 * $A$144</f>
        <v>300</v>
      </c>
      <c r="D15" s="20" t="n">
        <f aca="false">300 * $A$144</f>
        <v>300</v>
      </c>
      <c r="E15" s="20" t="n">
        <f aca="false">300 * $A$144</f>
        <v>300</v>
      </c>
      <c r="F15" s="23"/>
      <c r="G15" s="20" t="n">
        <f aca="false">300 * $A$144</f>
        <v>300</v>
      </c>
      <c r="I15" s="21"/>
      <c r="J15" s="21"/>
      <c r="K15" s="21"/>
      <c r="L15" s="24"/>
      <c r="AMG15" s="1"/>
    </row>
    <row r="16" customFormat="false" ht="13.8" hidden="false" customHeight="false" outlineLevel="0" collapsed="false">
      <c r="B16" s="2" t="s">
        <v>12</v>
      </c>
      <c r="C16" s="20" t="n">
        <v>250</v>
      </c>
      <c r="D16" s="20" t="n">
        <v>250</v>
      </c>
      <c r="E16" s="20" t="n">
        <v>250</v>
      </c>
      <c r="F16" s="23"/>
      <c r="G16" s="20" t="n">
        <v>250</v>
      </c>
      <c r="L16" s="25"/>
      <c r="AMG16" s="1"/>
    </row>
    <row r="17" customFormat="false" ht="13.8" hidden="false" customHeight="false" outlineLevel="0" collapsed="false">
      <c r="B17" s="2" t="s">
        <v>13</v>
      </c>
      <c r="C17" s="20" t="n">
        <f aca="false">IF(A144 = 1,1500,4500)</f>
        <v>1500</v>
      </c>
      <c r="D17" s="20" t="n">
        <f aca="false">IF(D111 = 1,1500,4500)</f>
        <v>4500</v>
      </c>
      <c r="E17" s="20" t="n">
        <f aca="false">IF(E111 = 1,1500,4500)</f>
        <v>4500</v>
      </c>
      <c r="F17" s="23"/>
      <c r="G17" s="20" t="n">
        <f aca="false">IF(G111 = 1,1500,4500)</f>
        <v>4500</v>
      </c>
      <c r="I17" s="21"/>
      <c r="J17" s="21"/>
      <c r="K17" s="21"/>
      <c r="L17" s="24"/>
      <c r="AMG17" s="1"/>
    </row>
    <row r="18" customFormat="false" ht="13.8" hidden="false" customHeight="false" outlineLevel="0" collapsed="false">
      <c r="B18" s="2" t="s">
        <v>14</v>
      </c>
      <c r="C18" s="20" t="n">
        <v>3000</v>
      </c>
      <c r="D18" s="20" t="n">
        <v>3000</v>
      </c>
      <c r="E18" s="20" t="n">
        <v>3000</v>
      </c>
      <c r="F18" s="23"/>
      <c r="G18" s="20" t="n">
        <v>3000</v>
      </c>
      <c r="L18" s="24"/>
      <c r="AMG18" s="1"/>
    </row>
    <row r="19" customFormat="false" ht="13.8" hidden="false" customHeight="false" outlineLevel="0" collapsed="false">
      <c r="B19" s="12"/>
      <c r="C19" s="12"/>
      <c r="D19" s="26"/>
      <c r="E19" s="26"/>
      <c r="F19" s="27"/>
      <c r="G19" s="26"/>
      <c r="L19" s="24"/>
      <c r="AMG19" s="1"/>
    </row>
    <row r="20" customFormat="false" ht="13.8" hidden="false" customHeight="false" outlineLevel="0" collapsed="false">
      <c r="B20" s="2" t="s">
        <v>15</v>
      </c>
      <c r="C20" s="20" t="n">
        <f aca="false">SUM(C12:C18)</f>
        <v>29500</v>
      </c>
      <c r="D20" s="20" t="n">
        <f aca="false">SUM(D12:D18)</f>
        <v>39500</v>
      </c>
      <c r="E20" s="20" t="n">
        <f aca="false">SUM(E12:E18)</f>
        <v>39500</v>
      </c>
      <c r="F20" s="23"/>
      <c r="G20" s="20" t="n">
        <f aca="false">SUM(G12:G18)</f>
        <v>39500</v>
      </c>
      <c r="L20" s="24"/>
      <c r="AMG20" s="1"/>
    </row>
    <row r="21" customFormat="false" ht="13.8" hidden="false" customHeight="false" outlineLevel="0" collapsed="false">
      <c r="B21" s="2" t="s">
        <v>16</v>
      </c>
      <c r="C21" s="24" t="n">
        <v>1</v>
      </c>
      <c r="D21" s="28" t="n">
        <v>2</v>
      </c>
      <c r="E21" s="24" t="n">
        <v>3</v>
      </c>
      <c r="F21" s="29"/>
      <c r="G21" s="24" t="n">
        <v>6</v>
      </c>
      <c r="L21" s="24"/>
      <c r="AMG21" s="1"/>
    </row>
    <row r="22" customFormat="false" ht="13.8" hidden="false" customHeight="false" outlineLevel="0" collapsed="false">
      <c r="B22" s="4"/>
      <c r="C22" s="4"/>
      <c r="D22" s="30"/>
      <c r="E22" s="4"/>
      <c r="F22" s="29"/>
      <c r="G22" s="4"/>
      <c r="AMG22" s="1"/>
    </row>
    <row r="23" customFormat="false" ht="13.8" hidden="false" customHeight="false" outlineLevel="0" collapsed="false">
      <c r="B23" s="31" t="s">
        <v>17</v>
      </c>
      <c r="C23" s="32" t="n">
        <v>1</v>
      </c>
      <c r="D23" s="33" t="s">
        <v>18</v>
      </c>
      <c r="E23" s="33" t="s">
        <v>19</v>
      </c>
      <c r="F23" s="34"/>
      <c r="G23" s="33" t="s">
        <v>20</v>
      </c>
      <c r="AMG23" s="1"/>
    </row>
    <row r="24" customFormat="false" ht="13.8" hidden="false" customHeight="false" outlineLevel="0" collapsed="false">
      <c r="B24" s="2" t="s">
        <v>21</v>
      </c>
      <c r="C24" s="3" t="n">
        <f aca="false">'Patent Legal'!E11</f>
        <v>27000</v>
      </c>
      <c r="D24" s="20"/>
      <c r="E24" s="20"/>
      <c r="F24" s="23"/>
      <c r="G24" s="20"/>
      <c r="AMG24" s="1"/>
    </row>
    <row r="25" customFormat="false" ht="13.8" hidden="false" customHeight="false" outlineLevel="0" collapsed="false">
      <c r="B25" s="12" t="s">
        <v>22</v>
      </c>
      <c r="C25" s="12"/>
      <c r="D25" s="35"/>
      <c r="E25" s="35"/>
      <c r="F25" s="36"/>
      <c r="G25" s="35"/>
      <c r="H25" s="37"/>
      <c r="AMG25" s="1"/>
    </row>
    <row r="26" customFormat="false" ht="13.8" hidden="false" customHeight="false" outlineLevel="0" collapsed="false">
      <c r="B26" s="38" t="s">
        <v>23</v>
      </c>
      <c r="C26" s="39" t="n">
        <f aca="false">(C20*C21)+C24+C25</f>
        <v>56500</v>
      </c>
      <c r="D26" s="39" t="n">
        <f aca="false">(D20*D21)+D24+D25</f>
        <v>79000</v>
      </c>
      <c r="E26" s="39" t="n">
        <f aca="false">(E20*E21)+E24+E25</f>
        <v>118500</v>
      </c>
      <c r="F26" s="40"/>
      <c r="G26" s="39" t="n">
        <f aca="false">(G20*G21)+G24</f>
        <v>237000</v>
      </c>
      <c r="AMG26" s="1"/>
    </row>
    <row r="27" customFormat="false" ht="13.8" hidden="false" customHeight="false" outlineLevel="0" collapsed="false">
      <c r="B27" s="41"/>
      <c r="C27" s="41"/>
      <c r="D27" s="42"/>
      <c r="E27" s="42"/>
      <c r="F27" s="43"/>
    </row>
    <row r="28" customFormat="false" ht="13.8" hidden="false" customHeight="false" outlineLevel="0" collapsed="false">
      <c r="D28" s="42"/>
      <c r="E28" s="42"/>
      <c r="F28" s="43"/>
    </row>
    <row r="29" customFormat="false" ht="13.8" hidden="false" customHeight="false" outlineLevel="0" collapsed="false">
      <c r="B29" s="22" t="s">
        <v>24</v>
      </c>
      <c r="C29" s="22"/>
      <c r="D29" s="22"/>
      <c r="E29" s="22"/>
      <c r="F29" s="22"/>
      <c r="G29" s="22"/>
      <c r="H29" s="44"/>
    </row>
    <row r="30" customFormat="false" ht="13.8" hidden="false" customHeight="false" outlineLevel="0" collapsed="false">
      <c r="D30" s="42"/>
      <c r="E30" s="42"/>
      <c r="F30" s="43"/>
    </row>
    <row r="31" customFormat="false" ht="13.8" hidden="false" customHeight="false" outlineLevel="0" collapsed="false">
      <c r="B31" s="12" t="s">
        <v>25</v>
      </c>
      <c r="C31" s="26" t="n">
        <f aca="false">'Dairy Lab'!$E$28</f>
        <v>8075</v>
      </c>
      <c r="D31" s="26" t="n">
        <f aca="false">'Dairy Lab'!$E$28</f>
        <v>8075</v>
      </c>
      <c r="E31" s="26" t="n">
        <f aca="false">'Dairy Lab'!$E$28</f>
        <v>8075</v>
      </c>
      <c r="F31" s="27"/>
      <c r="G31" s="26" t="n">
        <f aca="false">'Dairy Lab'!$E$28</f>
        <v>8075</v>
      </c>
      <c r="H31" s="11"/>
      <c r="I31" s="21"/>
      <c r="J31" s="21"/>
      <c r="K31" s="21"/>
    </row>
    <row r="32" customFormat="false" ht="13.8" hidden="false" customHeight="false" outlineLevel="0" collapsed="false">
      <c r="B32" s="2" t="s">
        <v>26</v>
      </c>
      <c r="C32" s="3" t="n">
        <f aca="false">C31*C21</f>
        <v>8075</v>
      </c>
      <c r="D32" s="3" t="n">
        <f aca="false">D31*D21</f>
        <v>16150</v>
      </c>
      <c r="E32" s="3" t="n">
        <f aca="false">E31*E21</f>
        <v>24225</v>
      </c>
      <c r="F32" s="45"/>
      <c r="G32" s="3" t="n">
        <f aca="false">G31*G21</f>
        <v>48450</v>
      </c>
      <c r="I32" s="21"/>
      <c r="J32" s="21"/>
      <c r="K32" s="21"/>
    </row>
    <row r="33" customFormat="false" ht="13.8" hidden="false" customHeight="false" outlineLevel="0" collapsed="false">
      <c r="C33" s="3"/>
      <c r="F33" s="45"/>
    </row>
    <row r="34" customFormat="false" ht="13.8" hidden="false" customHeight="false" outlineLevel="0" collapsed="false">
      <c r="B34" s="2" t="s">
        <v>27</v>
      </c>
      <c r="C34" s="3" t="n">
        <f aca="false">'Dairy Lab'!D28</f>
        <v>7000</v>
      </c>
      <c r="D34" s="4"/>
      <c r="F34" s="45"/>
    </row>
    <row r="35" customFormat="false" ht="13.8" hidden="false" customHeight="false" outlineLevel="0" collapsed="false">
      <c r="C35" s="24"/>
      <c r="D35" s="4"/>
      <c r="E35" s="24"/>
      <c r="F35" s="46"/>
      <c r="G35" s="24"/>
    </row>
    <row r="36" customFormat="false" ht="13.8" hidden="false" customHeight="false" outlineLevel="0" collapsed="false">
      <c r="B36" s="2" t="s">
        <v>28</v>
      </c>
      <c r="C36" s="3" t="n">
        <f aca="false">35000/2</f>
        <v>17500</v>
      </c>
      <c r="D36" s="4"/>
      <c r="E36" s="3" t="n">
        <v>95000</v>
      </c>
      <c r="F36" s="45"/>
      <c r="G36" s="4"/>
    </row>
    <row r="37" customFormat="false" ht="13.8" hidden="false" customHeight="false" outlineLevel="0" collapsed="false">
      <c r="C37" s="3"/>
      <c r="D37" s="4"/>
      <c r="F37" s="45"/>
    </row>
    <row r="38" customFormat="false" ht="13.8" hidden="false" customHeight="false" outlineLevel="0" collapsed="false">
      <c r="B38" s="2" t="s">
        <v>29</v>
      </c>
      <c r="C38" s="3"/>
      <c r="D38" s="21"/>
      <c r="F38" s="45"/>
      <c r="G38" s="3" t="n">
        <f aca="false">'Lab and Pilot Scale Dryers'!G24 * A144</f>
        <v>300000</v>
      </c>
      <c r="H38" s="21"/>
      <c r="I38" s="21"/>
      <c r="J38" s="21"/>
      <c r="K38" s="21"/>
    </row>
    <row r="39" customFormat="false" ht="13.8" hidden="false" customHeight="false" outlineLevel="0" collapsed="false">
      <c r="B39" s="4"/>
      <c r="C39" s="4"/>
      <c r="D39" s="4"/>
      <c r="E39" s="4"/>
      <c r="F39" s="29"/>
      <c r="G39" s="4"/>
    </row>
    <row r="40" customFormat="false" ht="13.8" hidden="false" customHeight="false" outlineLevel="0" collapsed="false">
      <c r="B40" s="2" t="s">
        <v>30</v>
      </c>
      <c r="C40" s="3" t="n">
        <f aca="false">'Lab ~ Office Materials and Comp'!C14</f>
        <v>14300</v>
      </c>
      <c r="D40" s="4"/>
      <c r="E40" s="47"/>
      <c r="F40" s="48"/>
      <c r="G40" s="49"/>
    </row>
    <row r="41" customFormat="false" ht="13.8" hidden="false" customHeight="false" outlineLevel="0" collapsed="false">
      <c r="B41" s="2" t="s">
        <v>31</v>
      </c>
      <c r="C41" s="50"/>
      <c r="D41" s="3" t="n">
        <f aca="false">'Lab ~ Office Materials and Comp'!C42</f>
        <v>6600</v>
      </c>
      <c r="E41" s="3" t="n">
        <f aca="false">'Lab ~ Office Materials and Comp'!D42</f>
        <v>12400</v>
      </c>
      <c r="F41" s="45"/>
      <c r="G41" s="3" t="n">
        <f aca="false">'Lab ~ Office Materials and Comp'!E42</f>
        <v>46450</v>
      </c>
    </row>
    <row r="42" customFormat="false" ht="13.8" hidden="false" customHeight="false" outlineLevel="0" collapsed="false">
      <c r="B42" s="12"/>
      <c r="C42" s="26"/>
      <c r="D42" s="35"/>
      <c r="E42" s="26"/>
      <c r="F42" s="27"/>
      <c r="G42" s="26"/>
    </row>
    <row r="43" customFormat="false" ht="13.8" hidden="false" customHeight="false" outlineLevel="0" collapsed="false">
      <c r="B43" s="41" t="s">
        <v>32</v>
      </c>
      <c r="C43" s="51" t="n">
        <f aca="false">SUM(C32:C41)</f>
        <v>46875</v>
      </c>
      <c r="D43" s="51" t="n">
        <f aca="false">SUM(D32:D41)</f>
        <v>22750</v>
      </c>
      <c r="E43" s="51" t="n">
        <f aca="false">SUM(E32:E41)</f>
        <v>131625</v>
      </c>
      <c r="F43" s="52"/>
      <c r="G43" s="51" t="n">
        <f aca="false">SUM(G32:G41)</f>
        <v>394900</v>
      </c>
    </row>
    <row r="44" customFormat="false" ht="13.8" hidden="false" customHeight="false" outlineLevel="0" collapsed="false">
      <c r="D44" s="42"/>
      <c r="E44" s="42"/>
      <c r="F44" s="43"/>
      <c r="G44" s="53"/>
    </row>
    <row r="45" customFormat="false" ht="13.8" hidden="false" customHeight="false" outlineLevel="0" collapsed="false">
      <c r="D45" s="42"/>
      <c r="E45" s="42"/>
      <c r="F45" s="43"/>
      <c r="G45" s="53"/>
    </row>
    <row r="46" customFormat="false" ht="13.8" hidden="false" customHeight="false" outlineLevel="0" collapsed="false">
      <c r="B46" s="22" t="s">
        <v>33</v>
      </c>
      <c r="C46" s="22"/>
      <c r="D46" s="22"/>
      <c r="E46" s="22"/>
      <c r="F46" s="22"/>
      <c r="G46" s="22"/>
    </row>
    <row r="47" customFormat="false" ht="13.8" hidden="false" customHeight="false" outlineLevel="0" collapsed="false">
      <c r="D47" s="42"/>
      <c r="E47" s="42"/>
      <c r="F47" s="43"/>
      <c r="G47" s="53"/>
    </row>
    <row r="48" customFormat="false" ht="13.8" hidden="false" customHeight="false" outlineLevel="0" collapsed="false">
      <c r="B48" s="12" t="s">
        <v>34</v>
      </c>
      <c r="C48" s="26" t="n">
        <v>7500</v>
      </c>
      <c r="D48" s="26" t="n">
        <v>2500</v>
      </c>
      <c r="E48" s="35"/>
      <c r="F48" s="36"/>
      <c r="G48" s="54"/>
      <c r="AMG48" s="1"/>
    </row>
    <row r="49" customFormat="false" ht="13.8" hidden="false" customHeight="false" outlineLevel="0" collapsed="false">
      <c r="B49" s="41" t="s">
        <v>35</v>
      </c>
      <c r="C49" s="51" t="n">
        <f aca="false">SUM(C48)</f>
        <v>7500</v>
      </c>
      <c r="D49" s="51" t="n">
        <f aca="false">SUM(D48)</f>
        <v>2500</v>
      </c>
      <c r="E49" s="51"/>
      <c r="F49" s="52"/>
      <c r="G49" s="51"/>
      <c r="AMG49" s="1"/>
    </row>
    <row r="50" customFormat="false" ht="13.8" hidden="false" customHeight="false" outlineLevel="0" collapsed="false">
      <c r="D50" s="42"/>
      <c r="E50" s="4"/>
      <c r="F50" s="29"/>
      <c r="G50" s="42"/>
    </row>
    <row r="51" customFormat="false" ht="13.8" hidden="false" customHeight="false" outlineLevel="0" collapsed="false">
      <c r="D51" s="42"/>
      <c r="E51" s="4"/>
      <c r="F51" s="29"/>
      <c r="G51" s="42"/>
    </row>
    <row r="52" customFormat="false" ht="13.8" hidden="false" customHeight="false" outlineLevel="0" collapsed="false">
      <c r="D52" s="42"/>
      <c r="E52" s="42"/>
      <c r="F52" s="43"/>
      <c r="G52" s="53"/>
    </row>
    <row r="53" customFormat="false" ht="13.8" hidden="false" customHeight="false" outlineLevel="0" collapsed="false">
      <c r="B53" s="55" t="s">
        <v>36</v>
      </c>
      <c r="C53" s="55"/>
      <c r="D53" s="55"/>
      <c r="E53" s="55"/>
      <c r="F53" s="55"/>
      <c r="G53" s="55"/>
    </row>
    <row r="54" customFormat="false" ht="13.8" hidden="false" customHeight="false" outlineLevel="0" collapsed="false">
      <c r="D54" s="42"/>
      <c r="E54" s="42"/>
      <c r="F54" s="43"/>
      <c r="G54" s="53"/>
    </row>
    <row r="55" customFormat="false" ht="13.8" hidden="false" customHeight="false" outlineLevel="0" collapsed="false">
      <c r="B55" s="41" t="str">
        <f aca="false">B26</f>
        <v>Admin Total</v>
      </c>
      <c r="C55" s="3" t="n">
        <f aca="false">C26</f>
        <v>56500</v>
      </c>
      <c r="D55" s="3" t="n">
        <f aca="false">D26</f>
        <v>79000</v>
      </c>
      <c r="E55" s="3" t="n">
        <f aca="false">E26</f>
        <v>118500</v>
      </c>
      <c r="F55" s="45"/>
      <c r="G55" s="3" t="n">
        <f aca="false">G26</f>
        <v>237000</v>
      </c>
    </row>
    <row r="56" customFormat="false" ht="13.8" hidden="false" customHeight="false" outlineLevel="0" collapsed="false">
      <c r="E56" s="42"/>
      <c r="F56" s="43"/>
      <c r="I56" s="56"/>
      <c r="J56" s="57"/>
    </row>
    <row r="57" customFormat="false" ht="13.8" hidden="false" customHeight="false" outlineLevel="0" collapsed="false">
      <c r="B57" s="41" t="str">
        <f aca="false">B43</f>
        <v>Engineering Total</v>
      </c>
      <c r="C57" s="3" t="n">
        <f aca="false">C43</f>
        <v>46875</v>
      </c>
      <c r="D57" s="3" t="n">
        <f aca="false">D43</f>
        <v>22750</v>
      </c>
      <c r="E57" s="3" t="n">
        <f aca="false">E43</f>
        <v>131625</v>
      </c>
      <c r="F57" s="45"/>
      <c r="G57" s="3" t="n">
        <f aca="false">G43</f>
        <v>394900</v>
      </c>
      <c r="I57" s="58"/>
    </row>
    <row r="58" customFormat="false" ht="13.8" hidden="false" customHeight="false" outlineLevel="0" collapsed="false">
      <c r="E58" s="42"/>
      <c r="F58" s="43"/>
      <c r="I58" s="56"/>
      <c r="J58" s="57"/>
    </row>
    <row r="59" customFormat="false" ht="13.8" hidden="false" customHeight="false" outlineLevel="0" collapsed="false">
      <c r="B59" s="41" t="str">
        <f aca="false">B49</f>
        <v>Setup Total</v>
      </c>
      <c r="C59" s="3" t="n">
        <f aca="false">C49</f>
        <v>7500</v>
      </c>
      <c r="D59" s="3" t="n">
        <f aca="false">D49</f>
        <v>2500</v>
      </c>
      <c r="E59" s="3" t="n">
        <f aca="false">E49</f>
        <v>0</v>
      </c>
      <c r="F59" s="45"/>
      <c r="G59" s="3" t="n">
        <f aca="false">G49</f>
        <v>0</v>
      </c>
    </row>
    <row r="60" customFormat="false" ht="13.8" hidden="false" customHeight="false" outlineLevel="0" collapsed="false">
      <c r="B60" s="12"/>
      <c r="C60" s="12"/>
      <c r="D60" s="59"/>
      <c r="E60" s="59"/>
      <c r="F60" s="60"/>
      <c r="G60" s="61"/>
      <c r="I60" s="56"/>
      <c r="J60" s="57"/>
    </row>
    <row r="61" customFormat="false" ht="13.8" hidden="false" customHeight="false" outlineLevel="0" collapsed="false">
      <c r="B61" s="62" t="s">
        <v>37</v>
      </c>
      <c r="C61" s="63" t="n">
        <f aca="false">SUM(C55:C59)</f>
        <v>110875</v>
      </c>
      <c r="D61" s="63" t="n">
        <f aca="false">SUM(D55:D59)</f>
        <v>104250</v>
      </c>
      <c r="E61" s="63" t="n">
        <f aca="false">SUM(E55:E59)</f>
        <v>250125</v>
      </c>
      <c r="F61" s="63"/>
      <c r="G61" s="63" t="n">
        <f aca="false">SUM(G55:G59)</f>
        <v>631900</v>
      </c>
      <c r="I61" s="57"/>
    </row>
    <row r="62" customFormat="false" ht="13.8" hidden="false" customHeight="false" outlineLevel="0" collapsed="false">
      <c r="B62" s="64"/>
      <c r="C62" s="65"/>
      <c r="D62" s="65"/>
      <c r="E62" s="65"/>
      <c r="F62" s="66"/>
      <c r="G62" s="65"/>
    </row>
    <row r="63" customFormat="false" ht="13.8" hidden="false" customHeight="false" outlineLevel="0" collapsed="false">
      <c r="B63" s="67" t="s">
        <v>38</v>
      </c>
      <c r="C63" s="68" t="n">
        <f aca="false">C61*(1+C98)</f>
        <v>133050</v>
      </c>
      <c r="D63" s="68" t="n">
        <f aca="false">D61*(1+C98)</f>
        <v>125100</v>
      </c>
      <c r="E63" s="68" t="n">
        <f aca="false">E61*(1+C98)</f>
        <v>300150</v>
      </c>
      <c r="F63" s="69"/>
      <c r="G63" s="68" t="n">
        <f aca="false">G61*(1+C98)</f>
        <v>758280</v>
      </c>
    </row>
    <row r="64" s="70" customFormat="true" ht="13.8" hidden="false" customHeight="false" outlineLevel="0" collapsed="false">
      <c r="A64" s="1"/>
      <c r="B64" s="1"/>
      <c r="C64" s="1"/>
      <c r="D64" s="42"/>
      <c r="E64" s="42"/>
      <c r="F64" s="43"/>
      <c r="G64" s="3"/>
      <c r="H64" s="1"/>
      <c r="I64" s="4"/>
      <c r="J64" s="4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5"/>
    </row>
    <row r="65" customFormat="false" ht="13.8" hidden="false" customHeight="false" outlineLevel="0" collapsed="false">
      <c r="B65" s="1"/>
      <c r="C65" s="1"/>
      <c r="D65" s="42"/>
      <c r="E65" s="42"/>
      <c r="F65" s="43"/>
    </row>
    <row r="66" customFormat="false" ht="13.8" hidden="false" customHeight="false" outlineLevel="0" collapsed="false">
      <c r="B66" s="1"/>
      <c r="C66" s="1"/>
      <c r="D66" s="42"/>
      <c r="E66" s="42"/>
      <c r="F66" s="43"/>
    </row>
    <row r="67" customFormat="false" ht="13.8" hidden="false" customHeight="false" outlineLevel="0" collapsed="false">
      <c r="B67" s="71" t="s">
        <v>39</v>
      </c>
      <c r="C67" s="72" t="n">
        <f aca="false">C61</f>
        <v>110875</v>
      </c>
      <c r="D67" s="72" t="n">
        <f aca="false">D61+C67</f>
        <v>215125</v>
      </c>
      <c r="E67" s="72" t="n">
        <f aca="false">E61+D67</f>
        <v>465250</v>
      </c>
      <c r="F67" s="72"/>
      <c r="G67" s="72" t="n">
        <f aca="false">G61+E67</f>
        <v>1097150</v>
      </c>
    </row>
    <row r="68" customFormat="false" ht="13.8" hidden="false" customHeight="false" outlineLevel="0" collapsed="false">
      <c r="B68" s="73"/>
      <c r="C68" s="73"/>
      <c r="D68" s="74"/>
      <c r="E68" s="74"/>
      <c r="F68" s="75"/>
      <c r="G68" s="76"/>
    </row>
    <row r="69" customFormat="false" ht="13.8" hidden="false" customHeight="false" outlineLevel="0" collapsed="false">
      <c r="B69" s="77" t="s">
        <v>40</v>
      </c>
      <c r="C69" s="78" t="n">
        <f aca="false">C63</f>
        <v>133050</v>
      </c>
      <c r="D69" s="78" t="n">
        <f aca="false">D63+C69</f>
        <v>258150</v>
      </c>
      <c r="E69" s="78" t="n">
        <f aca="false">D69+E63</f>
        <v>558300</v>
      </c>
      <c r="F69" s="69"/>
      <c r="G69" s="78" t="n">
        <f aca="false">E69+G63</f>
        <v>1316580</v>
      </c>
    </row>
    <row r="70" customFormat="false" ht="13.8" hidden="false" customHeight="false" outlineLevel="0" collapsed="false">
      <c r="D70" s="42"/>
      <c r="E70" s="42"/>
      <c r="F70" s="43"/>
    </row>
    <row r="71" customFormat="false" ht="13.8" hidden="false" customHeight="false" outlineLevel="0" collapsed="false">
      <c r="B71" s="15"/>
      <c r="C71" s="15"/>
      <c r="D71" s="18"/>
      <c r="E71" s="18"/>
      <c r="F71" s="19"/>
      <c r="G71" s="20"/>
    </row>
    <row r="72" customFormat="false" ht="13.8" hidden="false" customHeight="false" outlineLevel="0" collapsed="false">
      <c r="B72" s="4"/>
      <c r="C72" s="4"/>
      <c r="D72" s="4"/>
      <c r="E72" s="4"/>
      <c r="F72" s="29"/>
      <c r="G72" s="4"/>
    </row>
    <row r="73" customFormat="false" ht="13.8" hidden="false" customHeight="false" outlineLevel="0" collapsed="false">
      <c r="B73" s="79" t="s">
        <v>41</v>
      </c>
      <c r="C73" s="79"/>
      <c r="D73" s="79"/>
      <c r="E73" s="79"/>
      <c r="F73" s="79"/>
      <c r="G73" s="79"/>
    </row>
    <row r="74" customFormat="false" ht="13.8" hidden="false" customHeight="false" outlineLevel="0" collapsed="false">
      <c r="B74" s="4"/>
      <c r="C74" s="4"/>
      <c r="D74" s="80"/>
      <c r="E74" s="80"/>
      <c r="F74" s="81"/>
      <c r="G74" s="80"/>
    </row>
    <row r="75" customFormat="false" ht="13.8" hidden="false" customHeight="false" outlineLevel="0" collapsed="false">
      <c r="B75" s="4"/>
      <c r="C75" s="80"/>
      <c r="D75" s="80"/>
      <c r="E75" s="4"/>
      <c r="F75" s="29"/>
      <c r="G75" s="80"/>
    </row>
    <row r="76" customFormat="false" ht="50.7" hidden="false" customHeight="true" outlineLevel="0" collapsed="false">
      <c r="B76" s="2" t="s">
        <v>42</v>
      </c>
      <c r="C76" s="82" t="s">
        <v>43</v>
      </c>
      <c r="D76" s="82" t="s">
        <v>44</v>
      </c>
      <c r="E76" s="4"/>
      <c r="F76" s="29"/>
      <c r="G76" s="80"/>
    </row>
    <row r="77" customFormat="false" ht="17.4" hidden="false" customHeight="true" outlineLevel="0" collapsed="false">
      <c r="D77" s="80"/>
      <c r="E77" s="80"/>
      <c r="F77" s="81"/>
      <c r="G77" s="80"/>
    </row>
    <row r="78" customFormat="false" ht="37.15" hidden="false" customHeight="true" outlineLevel="0" collapsed="false">
      <c r="B78" s="2" t="s">
        <v>45</v>
      </c>
      <c r="C78" s="4"/>
      <c r="D78" s="83" t="s">
        <v>46</v>
      </c>
      <c r="E78" s="83" t="s">
        <v>47</v>
      </c>
      <c r="F78" s="84"/>
      <c r="G78" s="83" t="s">
        <v>48</v>
      </c>
    </row>
    <row r="79" customFormat="false" ht="17.4" hidden="false" customHeight="true" outlineLevel="0" collapsed="false">
      <c r="D79" s="83"/>
      <c r="E79" s="83"/>
      <c r="F79" s="84"/>
      <c r="G79" s="85"/>
    </row>
    <row r="80" customFormat="false" ht="90.7" hidden="false" customHeight="true" outlineLevel="0" collapsed="false">
      <c r="B80" s="2" t="s">
        <v>49</v>
      </c>
      <c r="D80" s="86" t="s">
        <v>50</v>
      </c>
      <c r="E80" s="83" t="s">
        <v>51</v>
      </c>
      <c r="F80" s="84"/>
      <c r="G80" s="83" t="s">
        <v>52</v>
      </c>
    </row>
    <row r="81" customFormat="false" ht="17.4" hidden="false" customHeight="true" outlineLevel="0" collapsed="false">
      <c r="D81" s="83"/>
      <c r="E81" s="83"/>
      <c r="F81" s="84"/>
      <c r="G81" s="85"/>
    </row>
    <row r="82" customFormat="false" ht="26.45" hidden="false" customHeight="true" outlineLevel="0" collapsed="false">
      <c r="B82" s="12" t="s">
        <v>53</v>
      </c>
      <c r="C82" s="12"/>
      <c r="D82" s="87" t="s">
        <v>54</v>
      </c>
      <c r="E82" s="87" t="s">
        <v>54</v>
      </c>
      <c r="F82" s="88"/>
      <c r="G82" s="87" t="s">
        <v>55</v>
      </c>
    </row>
    <row r="83" customFormat="false" ht="17.4" hidden="false" customHeight="true" outlineLevel="0" collapsed="false">
      <c r="D83" s="83"/>
      <c r="E83" s="83"/>
      <c r="F83" s="83"/>
      <c r="G83" s="83"/>
    </row>
    <row r="84" customFormat="false" ht="12.8" hidden="false" customHeight="true" outlineLevel="0" collapsed="false">
      <c r="D84" s="83"/>
      <c r="E84" s="83"/>
      <c r="F84" s="83"/>
      <c r="G84" s="83"/>
    </row>
    <row r="85" customFormat="false" ht="12.8" hidden="false" customHeight="true" outlineLevel="0" collapsed="false">
      <c r="B85" s="1"/>
      <c r="C85" s="1"/>
      <c r="D85" s="4"/>
      <c r="E85" s="4"/>
      <c r="F85" s="4"/>
      <c r="G85" s="4"/>
    </row>
    <row r="86" customFormat="false" ht="13.8" hidden="false" customHeight="false" outlineLevel="0" collapsed="false">
      <c r="B86" s="89" t="s">
        <v>10</v>
      </c>
      <c r="C86" s="89"/>
      <c r="D86" s="89"/>
      <c r="E86" s="89"/>
      <c r="F86" s="89"/>
      <c r="G86" s="89"/>
    </row>
    <row r="88" customFormat="false" ht="13.8" hidden="false" customHeight="false" outlineLevel="0" collapsed="false">
      <c r="B88" s="35"/>
      <c r="C88" s="35"/>
      <c r="D88" s="90" t="s">
        <v>56</v>
      </c>
      <c r="E88" s="90" t="s">
        <v>57</v>
      </c>
      <c r="F88" s="90"/>
      <c r="G88" s="90" t="s">
        <v>58</v>
      </c>
    </row>
    <row r="89" customFormat="false" ht="13.8" hidden="false" customHeight="false" outlineLevel="0" collapsed="false">
      <c r="B89" s="4"/>
      <c r="C89" s="4"/>
      <c r="D89" s="4"/>
      <c r="G89" s="91"/>
    </row>
    <row r="90" customFormat="false" ht="13.8" hidden="false" customHeight="false" outlineLevel="0" collapsed="false">
      <c r="B90" s="2" t="s">
        <v>59</v>
      </c>
      <c r="C90" s="3" t="n">
        <v>15000</v>
      </c>
      <c r="D90" s="3" t="n">
        <v>15000</v>
      </c>
      <c r="E90" s="20" t="n">
        <f aca="false">D90*12</f>
        <v>180000</v>
      </c>
      <c r="F90" s="20"/>
      <c r="G90" s="20" t="n">
        <f aca="false">E90/2000</f>
        <v>90</v>
      </c>
    </row>
    <row r="91" customFormat="false" ht="13.8" hidden="false" customHeight="false" outlineLevel="0" collapsed="false">
      <c r="B91" s="15" t="s">
        <v>60</v>
      </c>
      <c r="C91" s="3"/>
      <c r="D91" s="20" t="n">
        <v>7000</v>
      </c>
      <c r="E91" s="20" t="n">
        <f aca="false">D91*12</f>
        <v>84000</v>
      </c>
      <c r="F91" s="20"/>
      <c r="G91" s="20" t="n">
        <f aca="false">E91/2000</f>
        <v>42</v>
      </c>
    </row>
    <row r="92" customFormat="false" ht="13.8" hidden="false" customHeight="false" outlineLevel="0" collapsed="false">
      <c r="B92" s="15" t="s">
        <v>61</v>
      </c>
      <c r="C92" s="3" t="n">
        <v>2600</v>
      </c>
      <c r="D92" s="20" t="n">
        <v>2600</v>
      </c>
      <c r="E92" s="20" t="n">
        <f aca="false">D92*12</f>
        <v>31200</v>
      </c>
      <c r="F92" s="20"/>
      <c r="G92" s="20" t="n">
        <f aca="false">D92/40</f>
        <v>65</v>
      </c>
    </row>
    <row r="93" customFormat="false" ht="13.8" hidden="false" customHeight="false" outlineLevel="0" collapsed="false">
      <c r="B93" s="12" t="s">
        <v>62</v>
      </c>
      <c r="C93" s="26"/>
      <c r="D93" s="26" t="n">
        <v>0</v>
      </c>
      <c r="E93" s="26" t="n">
        <f aca="false">D93*12</f>
        <v>0</v>
      </c>
      <c r="F93" s="26"/>
      <c r="G93" s="26" t="n">
        <f aca="false">E93/2000</f>
        <v>0</v>
      </c>
    </row>
    <row r="94" customFormat="false" ht="13.8" hidden="false" customHeight="false" outlineLevel="0" collapsed="false">
      <c r="B94" s="2" t="s">
        <v>63</v>
      </c>
      <c r="C94" s="3" t="n">
        <f aca="false">SUM(C90:C93)</f>
        <v>17600</v>
      </c>
      <c r="D94" s="3" t="n">
        <f aca="false">SUM(D90:D93)</f>
        <v>24600</v>
      </c>
      <c r="E94" s="20" t="n">
        <f aca="false">D94*12</f>
        <v>295200</v>
      </c>
      <c r="F94" s="20"/>
      <c r="G94" s="20"/>
    </row>
    <row r="98" customFormat="false" ht="13.8" hidden="false" customHeight="false" outlineLevel="0" collapsed="false">
      <c r="B98" s="92" t="s">
        <v>64</v>
      </c>
      <c r="C98" s="93" t="n">
        <v>0.2</v>
      </c>
      <c r="D98" s="4"/>
    </row>
    <row r="99" customFormat="false" ht="13.8" hidden="false" customHeight="false" outlineLevel="0" collapsed="false">
      <c r="C99" s="3"/>
      <c r="D99" s="4"/>
    </row>
    <row r="102" customFormat="false" ht="13.8" hidden="false" customHeight="false" outlineLevel="0" collapsed="false">
      <c r="A102" s="94"/>
      <c r="B102" s="95" t="s">
        <v>65</v>
      </c>
      <c r="C102" s="96"/>
      <c r="D102" s="96"/>
      <c r="E102" s="97"/>
      <c r="F102" s="97"/>
      <c r="G102" s="97"/>
      <c r="H102" s="94"/>
      <c r="I102" s="70"/>
      <c r="J102" s="70"/>
      <c r="K102" s="70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  <c r="IX102" s="94"/>
      <c r="IY102" s="94"/>
      <c r="IZ102" s="94"/>
      <c r="JA102" s="94"/>
      <c r="JB102" s="94"/>
      <c r="JC102" s="94"/>
      <c r="JD102" s="94"/>
      <c r="JE102" s="94"/>
      <c r="JF102" s="94"/>
      <c r="JG102" s="94"/>
      <c r="JH102" s="94"/>
      <c r="JI102" s="94"/>
      <c r="JJ102" s="94"/>
      <c r="JK102" s="94"/>
      <c r="JL102" s="94"/>
      <c r="JM102" s="94"/>
      <c r="JN102" s="94"/>
      <c r="JO102" s="94"/>
      <c r="JP102" s="94"/>
      <c r="JQ102" s="94"/>
      <c r="JR102" s="94"/>
      <c r="JS102" s="94"/>
      <c r="JT102" s="94"/>
      <c r="JU102" s="94"/>
      <c r="JV102" s="94"/>
      <c r="JW102" s="94"/>
      <c r="JX102" s="94"/>
      <c r="JY102" s="94"/>
      <c r="JZ102" s="94"/>
      <c r="KA102" s="94"/>
      <c r="KB102" s="94"/>
      <c r="KC102" s="94"/>
      <c r="KD102" s="94"/>
      <c r="KE102" s="94"/>
      <c r="KF102" s="94"/>
      <c r="KG102" s="94"/>
      <c r="KH102" s="94"/>
      <c r="KI102" s="94"/>
      <c r="KJ102" s="94"/>
      <c r="KK102" s="94"/>
      <c r="KL102" s="94"/>
      <c r="KM102" s="94"/>
      <c r="KN102" s="94"/>
      <c r="KO102" s="94"/>
      <c r="KP102" s="94"/>
      <c r="KQ102" s="94"/>
      <c r="KR102" s="94"/>
      <c r="KS102" s="94"/>
      <c r="KT102" s="94"/>
      <c r="KU102" s="94"/>
      <c r="KV102" s="94"/>
      <c r="KW102" s="94"/>
      <c r="KX102" s="94"/>
      <c r="KY102" s="94"/>
      <c r="KZ102" s="94"/>
      <c r="LA102" s="94"/>
      <c r="LB102" s="94"/>
      <c r="LC102" s="94"/>
      <c r="LD102" s="94"/>
      <c r="LE102" s="94"/>
      <c r="LF102" s="94"/>
      <c r="LG102" s="94"/>
      <c r="LH102" s="94"/>
      <c r="LI102" s="94"/>
      <c r="LJ102" s="94"/>
      <c r="LK102" s="94"/>
      <c r="LL102" s="94"/>
      <c r="LM102" s="94"/>
      <c r="LN102" s="94"/>
      <c r="LO102" s="94"/>
      <c r="LP102" s="94"/>
      <c r="LQ102" s="94"/>
      <c r="LR102" s="94"/>
      <c r="LS102" s="94"/>
      <c r="LT102" s="94"/>
      <c r="LU102" s="94"/>
      <c r="LV102" s="94"/>
      <c r="LW102" s="94"/>
      <c r="LX102" s="94"/>
      <c r="LY102" s="94"/>
      <c r="LZ102" s="94"/>
      <c r="MA102" s="94"/>
      <c r="MB102" s="94"/>
      <c r="MC102" s="94"/>
      <c r="MD102" s="94"/>
      <c r="ME102" s="94"/>
      <c r="MF102" s="94"/>
      <c r="MG102" s="94"/>
      <c r="MH102" s="94"/>
      <c r="MI102" s="94"/>
      <c r="MJ102" s="94"/>
      <c r="MK102" s="94"/>
      <c r="ML102" s="94"/>
      <c r="MM102" s="94"/>
      <c r="MN102" s="94"/>
      <c r="MO102" s="94"/>
      <c r="MP102" s="94"/>
      <c r="MQ102" s="94"/>
      <c r="MR102" s="94"/>
      <c r="MS102" s="94"/>
      <c r="MT102" s="94"/>
      <c r="MU102" s="94"/>
      <c r="MV102" s="94"/>
      <c r="MW102" s="94"/>
      <c r="MX102" s="94"/>
      <c r="MY102" s="94"/>
      <c r="MZ102" s="94"/>
      <c r="NA102" s="94"/>
      <c r="NB102" s="94"/>
      <c r="NC102" s="94"/>
      <c r="ND102" s="94"/>
      <c r="NE102" s="94"/>
      <c r="NF102" s="94"/>
      <c r="NG102" s="94"/>
      <c r="NH102" s="94"/>
      <c r="NI102" s="94"/>
      <c r="NJ102" s="94"/>
      <c r="NK102" s="94"/>
      <c r="NL102" s="94"/>
      <c r="NM102" s="94"/>
      <c r="NN102" s="94"/>
      <c r="NO102" s="94"/>
      <c r="NP102" s="94"/>
      <c r="NQ102" s="94"/>
      <c r="NR102" s="94"/>
      <c r="NS102" s="94"/>
      <c r="NT102" s="94"/>
      <c r="NU102" s="94"/>
      <c r="NV102" s="94"/>
      <c r="NW102" s="94"/>
      <c r="NX102" s="94"/>
      <c r="NY102" s="94"/>
      <c r="NZ102" s="94"/>
      <c r="OA102" s="94"/>
      <c r="OB102" s="94"/>
      <c r="OC102" s="94"/>
      <c r="OD102" s="94"/>
      <c r="OE102" s="94"/>
      <c r="OF102" s="94"/>
      <c r="OG102" s="94"/>
      <c r="OH102" s="94"/>
      <c r="OI102" s="94"/>
      <c r="OJ102" s="94"/>
      <c r="OK102" s="94"/>
      <c r="OL102" s="94"/>
      <c r="OM102" s="94"/>
      <c r="ON102" s="94"/>
      <c r="OO102" s="94"/>
      <c r="OP102" s="94"/>
      <c r="OQ102" s="94"/>
      <c r="OR102" s="94"/>
      <c r="OS102" s="94"/>
      <c r="OT102" s="94"/>
      <c r="OU102" s="94"/>
      <c r="OV102" s="94"/>
      <c r="OW102" s="94"/>
      <c r="OX102" s="94"/>
      <c r="OY102" s="94"/>
      <c r="OZ102" s="94"/>
      <c r="PA102" s="94"/>
      <c r="PB102" s="94"/>
      <c r="PC102" s="94"/>
      <c r="PD102" s="94"/>
      <c r="PE102" s="94"/>
      <c r="PF102" s="94"/>
      <c r="PG102" s="94"/>
      <c r="PH102" s="94"/>
      <c r="PI102" s="94"/>
      <c r="PJ102" s="94"/>
      <c r="PK102" s="94"/>
      <c r="PL102" s="94"/>
      <c r="PM102" s="94"/>
      <c r="PN102" s="94"/>
      <c r="PO102" s="94"/>
      <c r="PP102" s="94"/>
      <c r="PQ102" s="94"/>
      <c r="PR102" s="94"/>
      <c r="PS102" s="94"/>
      <c r="PT102" s="94"/>
      <c r="PU102" s="94"/>
      <c r="PV102" s="94"/>
      <c r="PW102" s="94"/>
      <c r="PX102" s="94"/>
      <c r="PY102" s="94"/>
      <c r="PZ102" s="94"/>
      <c r="QA102" s="94"/>
      <c r="QB102" s="94"/>
      <c r="QC102" s="94"/>
      <c r="QD102" s="94"/>
      <c r="QE102" s="94"/>
      <c r="QF102" s="94"/>
      <c r="QG102" s="94"/>
      <c r="QH102" s="94"/>
      <c r="QI102" s="94"/>
      <c r="QJ102" s="94"/>
      <c r="QK102" s="94"/>
      <c r="QL102" s="94"/>
      <c r="QM102" s="94"/>
      <c r="QN102" s="94"/>
      <c r="QO102" s="94"/>
      <c r="QP102" s="94"/>
      <c r="QQ102" s="94"/>
      <c r="QR102" s="94"/>
      <c r="QS102" s="94"/>
      <c r="QT102" s="94"/>
      <c r="QU102" s="94"/>
      <c r="QV102" s="94"/>
      <c r="QW102" s="94"/>
      <c r="QX102" s="94"/>
      <c r="QY102" s="94"/>
      <c r="QZ102" s="94"/>
      <c r="RA102" s="94"/>
      <c r="RB102" s="94"/>
      <c r="RC102" s="94"/>
      <c r="RD102" s="94"/>
      <c r="RE102" s="94"/>
      <c r="RF102" s="94"/>
      <c r="RG102" s="94"/>
      <c r="RH102" s="94"/>
      <c r="RI102" s="94"/>
      <c r="RJ102" s="94"/>
      <c r="RK102" s="94"/>
      <c r="RL102" s="94"/>
      <c r="RM102" s="94"/>
      <c r="RN102" s="94"/>
      <c r="RO102" s="94"/>
      <c r="RP102" s="94"/>
      <c r="RQ102" s="94"/>
      <c r="RR102" s="94"/>
      <c r="RS102" s="94"/>
      <c r="RT102" s="94"/>
      <c r="RU102" s="94"/>
      <c r="RV102" s="94"/>
      <c r="RW102" s="94"/>
      <c r="RX102" s="94"/>
      <c r="RY102" s="94"/>
      <c r="RZ102" s="94"/>
      <c r="SA102" s="94"/>
      <c r="SB102" s="94"/>
      <c r="SC102" s="94"/>
      <c r="SD102" s="94"/>
      <c r="SE102" s="94"/>
      <c r="SF102" s="94"/>
      <c r="SG102" s="94"/>
      <c r="SH102" s="94"/>
      <c r="SI102" s="94"/>
      <c r="SJ102" s="94"/>
      <c r="SK102" s="94"/>
      <c r="SL102" s="94"/>
      <c r="SM102" s="94"/>
      <c r="SN102" s="94"/>
      <c r="SO102" s="94"/>
      <c r="SP102" s="94"/>
      <c r="SQ102" s="94"/>
      <c r="SR102" s="94"/>
      <c r="SS102" s="94"/>
      <c r="ST102" s="94"/>
      <c r="SU102" s="94"/>
      <c r="SV102" s="94"/>
      <c r="SW102" s="94"/>
      <c r="SX102" s="94"/>
      <c r="SY102" s="94"/>
      <c r="SZ102" s="94"/>
      <c r="TA102" s="94"/>
      <c r="TB102" s="94"/>
      <c r="TC102" s="94"/>
      <c r="TD102" s="94"/>
      <c r="TE102" s="94"/>
      <c r="TF102" s="94"/>
      <c r="TG102" s="94"/>
      <c r="TH102" s="94"/>
      <c r="TI102" s="94"/>
      <c r="TJ102" s="94"/>
      <c r="TK102" s="94"/>
      <c r="TL102" s="94"/>
      <c r="TM102" s="94"/>
      <c r="TN102" s="94"/>
      <c r="TO102" s="94"/>
      <c r="TP102" s="94"/>
      <c r="TQ102" s="94"/>
      <c r="TR102" s="94"/>
      <c r="TS102" s="94"/>
      <c r="TT102" s="94"/>
      <c r="TU102" s="94"/>
      <c r="TV102" s="94"/>
      <c r="TW102" s="94"/>
      <c r="TX102" s="94"/>
      <c r="TY102" s="94"/>
      <c r="TZ102" s="94"/>
      <c r="UA102" s="94"/>
      <c r="UB102" s="94"/>
      <c r="UC102" s="94"/>
      <c r="UD102" s="94"/>
      <c r="UE102" s="94"/>
      <c r="UF102" s="94"/>
      <c r="UG102" s="94"/>
      <c r="UH102" s="94"/>
      <c r="UI102" s="94"/>
      <c r="UJ102" s="94"/>
      <c r="UK102" s="94"/>
      <c r="UL102" s="94"/>
      <c r="UM102" s="94"/>
      <c r="UN102" s="94"/>
      <c r="UO102" s="94"/>
      <c r="UP102" s="94"/>
      <c r="UQ102" s="94"/>
      <c r="UR102" s="94"/>
      <c r="US102" s="94"/>
      <c r="UT102" s="94"/>
      <c r="UU102" s="94"/>
      <c r="UV102" s="94"/>
      <c r="UW102" s="94"/>
      <c r="UX102" s="94"/>
      <c r="UY102" s="94"/>
      <c r="UZ102" s="94"/>
      <c r="VA102" s="94"/>
      <c r="VB102" s="94"/>
      <c r="VC102" s="94"/>
      <c r="VD102" s="94"/>
      <c r="VE102" s="94"/>
      <c r="VF102" s="94"/>
      <c r="VG102" s="94"/>
      <c r="VH102" s="94"/>
      <c r="VI102" s="94"/>
      <c r="VJ102" s="94"/>
      <c r="VK102" s="94"/>
      <c r="VL102" s="94"/>
      <c r="VM102" s="94"/>
      <c r="VN102" s="94"/>
      <c r="VO102" s="94"/>
      <c r="VP102" s="94"/>
      <c r="VQ102" s="94"/>
      <c r="VR102" s="94"/>
      <c r="VS102" s="94"/>
      <c r="VT102" s="94"/>
      <c r="VU102" s="94"/>
      <c r="VV102" s="94"/>
      <c r="VW102" s="94"/>
      <c r="VX102" s="94"/>
      <c r="VY102" s="94"/>
      <c r="VZ102" s="94"/>
      <c r="WA102" s="94"/>
      <c r="WB102" s="94"/>
      <c r="WC102" s="94"/>
      <c r="WD102" s="94"/>
      <c r="WE102" s="94"/>
      <c r="WF102" s="94"/>
      <c r="WG102" s="94"/>
      <c r="WH102" s="94"/>
      <c r="WI102" s="94"/>
      <c r="WJ102" s="94"/>
      <c r="WK102" s="94"/>
      <c r="WL102" s="94"/>
      <c r="WM102" s="94"/>
      <c r="WN102" s="94"/>
      <c r="WO102" s="94"/>
      <c r="WP102" s="94"/>
      <c r="WQ102" s="94"/>
      <c r="WR102" s="94"/>
      <c r="WS102" s="94"/>
      <c r="WT102" s="94"/>
      <c r="WU102" s="94"/>
      <c r="WV102" s="94"/>
      <c r="WW102" s="94"/>
      <c r="WX102" s="94"/>
      <c r="WY102" s="94"/>
      <c r="WZ102" s="94"/>
      <c r="XA102" s="94"/>
      <c r="XB102" s="94"/>
      <c r="XC102" s="94"/>
      <c r="XD102" s="94"/>
      <c r="XE102" s="94"/>
      <c r="XF102" s="94"/>
      <c r="XG102" s="94"/>
      <c r="XH102" s="94"/>
      <c r="XI102" s="94"/>
      <c r="XJ102" s="94"/>
      <c r="XK102" s="94"/>
      <c r="XL102" s="94"/>
      <c r="XM102" s="94"/>
      <c r="XN102" s="94"/>
      <c r="XO102" s="94"/>
      <c r="XP102" s="94"/>
      <c r="XQ102" s="94"/>
      <c r="XR102" s="94"/>
      <c r="XS102" s="94"/>
      <c r="XT102" s="94"/>
      <c r="XU102" s="94"/>
      <c r="XV102" s="94"/>
      <c r="XW102" s="94"/>
      <c r="XX102" s="94"/>
      <c r="XY102" s="94"/>
      <c r="XZ102" s="94"/>
      <c r="YA102" s="94"/>
      <c r="YB102" s="94"/>
      <c r="YC102" s="94"/>
      <c r="YD102" s="94"/>
      <c r="YE102" s="94"/>
      <c r="YF102" s="94"/>
      <c r="YG102" s="94"/>
      <c r="YH102" s="94"/>
      <c r="YI102" s="94"/>
      <c r="YJ102" s="94"/>
      <c r="YK102" s="94"/>
      <c r="YL102" s="94"/>
      <c r="YM102" s="94"/>
      <c r="YN102" s="94"/>
      <c r="YO102" s="94"/>
      <c r="YP102" s="94"/>
      <c r="YQ102" s="94"/>
      <c r="YR102" s="94"/>
      <c r="YS102" s="94"/>
      <c r="YT102" s="94"/>
      <c r="YU102" s="94"/>
      <c r="YV102" s="94"/>
      <c r="YW102" s="94"/>
      <c r="YX102" s="94"/>
      <c r="YY102" s="94"/>
      <c r="YZ102" s="94"/>
      <c r="ZA102" s="94"/>
      <c r="ZB102" s="94"/>
      <c r="ZC102" s="94"/>
      <c r="ZD102" s="94"/>
      <c r="ZE102" s="94"/>
      <c r="ZF102" s="94"/>
      <c r="ZG102" s="94"/>
      <c r="ZH102" s="94"/>
      <c r="ZI102" s="94"/>
      <c r="ZJ102" s="94"/>
      <c r="ZK102" s="94"/>
      <c r="ZL102" s="94"/>
      <c r="ZM102" s="94"/>
      <c r="ZN102" s="94"/>
      <c r="ZO102" s="94"/>
      <c r="ZP102" s="94"/>
      <c r="ZQ102" s="94"/>
      <c r="ZR102" s="94"/>
      <c r="ZS102" s="94"/>
      <c r="ZT102" s="94"/>
      <c r="ZU102" s="94"/>
      <c r="ZV102" s="94"/>
      <c r="ZW102" s="94"/>
      <c r="ZX102" s="94"/>
      <c r="ZY102" s="94"/>
      <c r="ZZ102" s="94"/>
      <c r="AAA102" s="94"/>
      <c r="AAB102" s="94"/>
      <c r="AAC102" s="94"/>
      <c r="AAD102" s="94"/>
      <c r="AAE102" s="94"/>
      <c r="AAF102" s="94"/>
      <c r="AAG102" s="94"/>
      <c r="AAH102" s="94"/>
      <c r="AAI102" s="94"/>
      <c r="AAJ102" s="94"/>
      <c r="AAK102" s="94"/>
      <c r="AAL102" s="94"/>
      <c r="AAM102" s="94"/>
      <c r="AAN102" s="94"/>
      <c r="AAO102" s="94"/>
      <c r="AAP102" s="94"/>
      <c r="AAQ102" s="94"/>
      <c r="AAR102" s="94"/>
      <c r="AAS102" s="94"/>
      <c r="AAT102" s="94"/>
      <c r="AAU102" s="94"/>
      <c r="AAV102" s="94"/>
      <c r="AAW102" s="94"/>
      <c r="AAX102" s="94"/>
      <c r="AAY102" s="94"/>
      <c r="AAZ102" s="94"/>
      <c r="ABA102" s="94"/>
      <c r="ABB102" s="94"/>
      <c r="ABC102" s="94"/>
      <c r="ABD102" s="94"/>
      <c r="ABE102" s="94"/>
      <c r="ABF102" s="94"/>
      <c r="ABG102" s="94"/>
      <c r="ABH102" s="94"/>
      <c r="ABI102" s="94"/>
      <c r="ABJ102" s="94"/>
      <c r="ABK102" s="94"/>
      <c r="ABL102" s="94"/>
      <c r="ABM102" s="94"/>
      <c r="ABN102" s="94"/>
      <c r="ABO102" s="94"/>
      <c r="ABP102" s="94"/>
      <c r="ABQ102" s="94"/>
      <c r="ABR102" s="94"/>
      <c r="ABS102" s="94"/>
      <c r="ABT102" s="94"/>
      <c r="ABU102" s="94"/>
      <c r="ABV102" s="94"/>
      <c r="ABW102" s="94"/>
      <c r="ABX102" s="94"/>
      <c r="ABY102" s="94"/>
      <c r="ABZ102" s="94"/>
      <c r="ACA102" s="94"/>
      <c r="ACB102" s="94"/>
      <c r="ACC102" s="94"/>
      <c r="ACD102" s="94"/>
      <c r="ACE102" s="94"/>
      <c r="ACF102" s="94"/>
      <c r="ACG102" s="94"/>
      <c r="ACH102" s="94"/>
      <c r="ACI102" s="94"/>
      <c r="ACJ102" s="94"/>
      <c r="ACK102" s="94"/>
      <c r="ACL102" s="94"/>
      <c r="ACM102" s="94"/>
      <c r="ACN102" s="94"/>
      <c r="ACO102" s="94"/>
      <c r="ACP102" s="94"/>
      <c r="ACQ102" s="94"/>
      <c r="ACR102" s="94"/>
      <c r="ACS102" s="94"/>
      <c r="ACT102" s="94"/>
      <c r="ACU102" s="94"/>
      <c r="ACV102" s="94"/>
      <c r="ACW102" s="94"/>
      <c r="ACX102" s="94"/>
      <c r="ACY102" s="94"/>
      <c r="ACZ102" s="94"/>
      <c r="ADA102" s="94"/>
      <c r="ADB102" s="94"/>
      <c r="ADC102" s="94"/>
      <c r="ADD102" s="94"/>
      <c r="ADE102" s="94"/>
      <c r="ADF102" s="94"/>
      <c r="ADG102" s="94"/>
      <c r="ADH102" s="94"/>
      <c r="ADI102" s="94"/>
      <c r="ADJ102" s="94"/>
      <c r="ADK102" s="94"/>
      <c r="ADL102" s="94"/>
      <c r="ADM102" s="94"/>
      <c r="ADN102" s="94"/>
      <c r="ADO102" s="94"/>
      <c r="ADP102" s="94"/>
      <c r="ADQ102" s="94"/>
      <c r="ADR102" s="94"/>
      <c r="ADS102" s="94"/>
      <c r="ADT102" s="94"/>
      <c r="ADU102" s="94"/>
      <c r="ADV102" s="94"/>
      <c r="ADW102" s="94"/>
      <c r="ADX102" s="94"/>
      <c r="ADY102" s="94"/>
      <c r="ADZ102" s="94"/>
      <c r="AEA102" s="94"/>
      <c r="AEB102" s="94"/>
      <c r="AEC102" s="94"/>
      <c r="AED102" s="94"/>
      <c r="AEE102" s="94"/>
      <c r="AEF102" s="94"/>
      <c r="AEG102" s="94"/>
      <c r="AEH102" s="94"/>
      <c r="AEI102" s="94"/>
      <c r="AEJ102" s="94"/>
      <c r="AEK102" s="94"/>
      <c r="AEL102" s="94"/>
      <c r="AEM102" s="94"/>
      <c r="AEN102" s="94"/>
      <c r="AEO102" s="94"/>
      <c r="AEP102" s="94"/>
      <c r="AEQ102" s="94"/>
      <c r="AER102" s="94"/>
      <c r="AES102" s="94"/>
      <c r="AET102" s="94"/>
      <c r="AEU102" s="94"/>
      <c r="AEV102" s="94"/>
      <c r="AEW102" s="94"/>
      <c r="AEX102" s="94"/>
      <c r="AEY102" s="94"/>
      <c r="AEZ102" s="94"/>
      <c r="AFA102" s="94"/>
      <c r="AFB102" s="94"/>
      <c r="AFC102" s="94"/>
      <c r="AFD102" s="94"/>
      <c r="AFE102" s="94"/>
      <c r="AFF102" s="94"/>
      <c r="AFG102" s="94"/>
      <c r="AFH102" s="94"/>
      <c r="AFI102" s="94"/>
      <c r="AFJ102" s="94"/>
      <c r="AFK102" s="94"/>
      <c r="AFL102" s="94"/>
      <c r="AFM102" s="94"/>
      <c r="AFN102" s="94"/>
      <c r="AFO102" s="94"/>
      <c r="AFP102" s="94"/>
      <c r="AFQ102" s="94"/>
      <c r="AFR102" s="94"/>
      <c r="AFS102" s="94"/>
      <c r="AFT102" s="94"/>
      <c r="AFU102" s="94"/>
      <c r="AFV102" s="94"/>
      <c r="AFW102" s="94"/>
      <c r="AFX102" s="94"/>
      <c r="AFY102" s="94"/>
      <c r="AFZ102" s="94"/>
      <c r="AGA102" s="94"/>
      <c r="AGB102" s="94"/>
      <c r="AGC102" s="94"/>
      <c r="AGD102" s="94"/>
      <c r="AGE102" s="94"/>
      <c r="AGF102" s="94"/>
      <c r="AGG102" s="94"/>
      <c r="AGH102" s="94"/>
      <c r="AGI102" s="94"/>
      <c r="AGJ102" s="94"/>
      <c r="AGK102" s="94"/>
      <c r="AGL102" s="94"/>
      <c r="AGM102" s="94"/>
      <c r="AGN102" s="94"/>
      <c r="AGO102" s="94"/>
      <c r="AGP102" s="94"/>
      <c r="AGQ102" s="94"/>
      <c r="AGR102" s="94"/>
      <c r="AGS102" s="94"/>
      <c r="AGT102" s="94"/>
      <c r="AGU102" s="94"/>
      <c r="AGV102" s="94"/>
      <c r="AGW102" s="94"/>
      <c r="AGX102" s="94"/>
      <c r="AGY102" s="94"/>
      <c r="AGZ102" s="94"/>
      <c r="AHA102" s="94"/>
      <c r="AHB102" s="94"/>
      <c r="AHC102" s="94"/>
      <c r="AHD102" s="94"/>
      <c r="AHE102" s="94"/>
      <c r="AHF102" s="94"/>
      <c r="AHG102" s="94"/>
      <c r="AHH102" s="94"/>
      <c r="AHI102" s="94"/>
      <c r="AHJ102" s="94"/>
      <c r="AHK102" s="94"/>
      <c r="AHL102" s="94"/>
      <c r="AHM102" s="94"/>
      <c r="AHN102" s="94"/>
      <c r="AHO102" s="94"/>
      <c r="AHP102" s="94"/>
      <c r="AHQ102" s="94"/>
      <c r="AHR102" s="94"/>
      <c r="AHS102" s="94"/>
      <c r="AHT102" s="94"/>
      <c r="AHU102" s="94"/>
      <c r="AHV102" s="94"/>
      <c r="AHW102" s="94"/>
      <c r="AHX102" s="94"/>
      <c r="AHY102" s="94"/>
      <c r="AHZ102" s="94"/>
      <c r="AIA102" s="94"/>
      <c r="AIB102" s="94"/>
      <c r="AIC102" s="94"/>
      <c r="AID102" s="94"/>
      <c r="AIE102" s="94"/>
      <c r="AIF102" s="94"/>
      <c r="AIG102" s="94"/>
      <c r="AIH102" s="94"/>
      <c r="AII102" s="94"/>
      <c r="AIJ102" s="94"/>
      <c r="AIK102" s="94"/>
      <c r="AIL102" s="94"/>
      <c r="AIM102" s="94"/>
      <c r="AIN102" s="94"/>
      <c r="AIO102" s="94"/>
      <c r="AIP102" s="94"/>
      <c r="AIQ102" s="94"/>
      <c r="AIR102" s="94"/>
      <c r="AIS102" s="94"/>
      <c r="AIT102" s="94"/>
      <c r="AIU102" s="94"/>
      <c r="AIV102" s="94"/>
      <c r="AIW102" s="94"/>
      <c r="AIX102" s="94"/>
      <c r="AIY102" s="94"/>
      <c r="AIZ102" s="94"/>
      <c r="AJA102" s="94"/>
      <c r="AJB102" s="94"/>
      <c r="AJC102" s="94"/>
      <c r="AJD102" s="94"/>
      <c r="AJE102" s="94"/>
      <c r="AJF102" s="94"/>
      <c r="AJG102" s="94"/>
      <c r="AJH102" s="94"/>
      <c r="AJI102" s="94"/>
      <c r="AJJ102" s="94"/>
      <c r="AJK102" s="94"/>
      <c r="AJL102" s="94"/>
      <c r="AJM102" s="94"/>
      <c r="AJN102" s="94"/>
      <c r="AJO102" s="94"/>
      <c r="AJP102" s="94"/>
      <c r="AJQ102" s="94"/>
      <c r="AJR102" s="94"/>
      <c r="AJS102" s="94"/>
      <c r="AJT102" s="94"/>
      <c r="AJU102" s="94"/>
      <c r="AJV102" s="94"/>
      <c r="AJW102" s="94"/>
      <c r="AJX102" s="94"/>
      <c r="AJY102" s="94"/>
      <c r="AJZ102" s="94"/>
      <c r="AKA102" s="94"/>
      <c r="AKB102" s="94"/>
      <c r="AKC102" s="94"/>
      <c r="AKD102" s="94"/>
      <c r="AKE102" s="94"/>
      <c r="AKF102" s="94"/>
      <c r="AKG102" s="94"/>
      <c r="AKH102" s="94"/>
      <c r="AKI102" s="94"/>
      <c r="AKJ102" s="94"/>
      <c r="AKK102" s="94"/>
      <c r="AKL102" s="94"/>
      <c r="AKM102" s="94"/>
      <c r="AKN102" s="94"/>
      <c r="AKO102" s="94"/>
      <c r="AKP102" s="94"/>
      <c r="AKQ102" s="94"/>
      <c r="AKR102" s="94"/>
      <c r="AKS102" s="94"/>
      <c r="AKT102" s="94"/>
      <c r="AKU102" s="94"/>
      <c r="AKV102" s="94"/>
      <c r="AKW102" s="94"/>
      <c r="AKX102" s="94"/>
      <c r="AKY102" s="94"/>
      <c r="AKZ102" s="94"/>
      <c r="ALA102" s="94"/>
      <c r="ALB102" s="94"/>
      <c r="ALC102" s="94"/>
      <c r="ALD102" s="94"/>
      <c r="ALE102" s="94"/>
      <c r="ALF102" s="94"/>
      <c r="ALG102" s="94"/>
      <c r="ALH102" s="94"/>
      <c r="ALI102" s="94"/>
      <c r="ALJ102" s="94"/>
      <c r="ALK102" s="94"/>
      <c r="ALL102" s="94"/>
      <c r="ALM102" s="94"/>
      <c r="ALN102" s="94"/>
      <c r="ALO102" s="94"/>
      <c r="ALP102" s="94"/>
      <c r="ALQ102" s="94"/>
      <c r="ALR102" s="94"/>
      <c r="ALS102" s="94"/>
      <c r="ALT102" s="94"/>
      <c r="ALU102" s="94"/>
      <c r="ALV102" s="94"/>
      <c r="ALW102" s="94"/>
      <c r="ALX102" s="94"/>
      <c r="ALY102" s="94"/>
      <c r="ALZ102" s="94"/>
      <c r="AMA102" s="94"/>
      <c r="AMB102" s="94"/>
      <c r="AMC102" s="94"/>
      <c r="AMD102" s="94"/>
      <c r="AME102" s="94"/>
      <c r="AMF102" s="94"/>
      <c r="AMG102" s="98"/>
    </row>
    <row r="103" customFormat="false" ht="13.8" hidden="false" customHeight="false" outlineLevel="0" collapsed="false">
      <c r="C103" s="3"/>
    </row>
    <row r="104" customFormat="false" ht="13.8" hidden="false" customHeight="false" outlineLevel="0" collapsed="false">
      <c r="C104" s="3"/>
    </row>
    <row r="105" customFormat="false" ht="13.8" hidden="false" customHeight="false" outlineLevel="0" collapsed="false">
      <c r="C105" s="3"/>
    </row>
    <row r="106" customFormat="false" ht="13.8" hidden="false" customHeight="false" outlineLevel="0" collapsed="false">
      <c r="C106" s="3"/>
    </row>
    <row r="107" customFormat="false" ht="13.8" hidden="false" customHeight="false" outlineLevel="0" collapsed="false">
      <c r="B107" s="50"/>
      <c r="C107" s="50"/>
    </row>
    <row r="111" customFormat="false" ht="13.8" hidden="false" customHeight="false" outlineLevel="0" collapsed="false">
      <c r="B111" s="4"/>
      <c r="C111" s="4"/>
    </row>
    <row r="133" customFormat="false" ht="13.8" hidden="false" customHeight="false" outlineLevel="0" collapsed="false">
      <c r="B133" s="4"/>
      <c r="C133" s="4"/>
    </row>
    <row r="144" customFormat="false" ht="13.8" hidden="false" customHeight="false" outlineLevel="0" collapsed="false">
      <c r="A144" s="99" t="n">
        <v>1</v>
      </c>
      <c r="B144" s="100" t="s">
        <v>66</v>
      </c>
      <c r="C144" s="4"/>
    </row>
  </sheetData>
  <mergeCells count="7">
    <mergeCell ref="B3:G3"/>
    <mergeCell ref="B10:G10"/>
    <mergeCell ref="B29:G29"/>
    <mergeCell ref="B46:G46"/>
    <mergeCell ref="B53:G53"/>
    <mergeCell ref="B73:G73"/>
    <mergeCell ref="B86:G86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F6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0" activeCellId="0" sqref="F2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01" width="5.21"/>
    <col collapsed="false" customWidth="true" hidden="false" outlineLevel="0" max="2" min="2" style="101" width="58.88"/>
    <col collapsed="false" customWidth="true" hidden="false" outlineLevel="0" max="3" min="3" style="101" width="14.02"/>
    <col collapsed="false" customWidth="true" hidden="false" outlineLevel="0" max="5" min="5" style="101" width="12.74"/>
    <col collapsed="false" customWidth="true" hidden="false" outlineLevel="0" max="6" min="6" style="101" width="39.97"/>
  </cols>
  <sheetData>
    <row r="3" customFormat="false" ht="13.8" hidden="false" customHeight="false" outlineLevel="0" collapsed="false">
      <c r="B3" s="102" t="s">
        <v>67</v>
      </c>
      <c r="C3" s="103" t="s">
        <v>68</v>
      </c>
      <c r="D3" s="103"/>
      <c r="E3" s="103"/>
      <c r="F3" s="104" t="s">
        <v>69</v>
      </c>
    </row>
    <row r="4" customFormat="false" ht="13.8" hidden="false" customHeight="false" outlineLevel="0" collapsed="false">
      <c r="B4" s="105"/>
      <c r="C4" s="106"/>
      <c r="D4" s="106"/>
      <c r="E4" s="106"/>
      <c r="F4" s="107"/>
    </row>
    <row r="5" customFormat="false" ht="13.8" hidden="false" customHeight="false" outlineLevel="0" collapsed="false">
      <c r="B5" s="105"/>
      <c r="C5" s="108" t="s">
        <v>70</v>
      </c>
      <c r="D5" s="108" t="s">
        <v>71</v>
      </c>
      <c r="E5" s="109" t="s">
        <v>72</v>
      </c>
      <c r="F5" s="107"/>
    </row>
    <row r="6" customFormat="false" ht="13.8" hidden="false" customHeight="false" outlineLevel="0" collapsed="false">
      <c r="B6" s="105"/>
      <c r="C6" s="106"/>
      <c r="D6" s="106"/>
      <c r="E6" s="110"/>
      <c r="F6" s="107"/>
    </row>
    <row r="7" customFormat="false" ht="13.8" hidden="false" customHeight="false" outlineLevel="0" collapsed="false">
      <c r="B7" s="105"/>
      <c r="C7" s="111"/>
      <c r="D7" s="111"/>
      <c r="E7" s="110"/>
      <c r="F7" s="107"/>
    </row>
    <row r="8" customFormat="false" ht="13.8" hidden="false" customHeight="false" outlineLevel="0" collapsed="false">
      <c r="B8" s="105" t="s">
        <v>73</v>
      </c>
      <c r="C8" s="112"/>
      <c r="D8" s="113" t="n">
        <v>18500</v>
      </c>
      <c r="E8" s="110" t="n">
        <f aca="false">D8*1.2/C31</f>
        <v>925</v>
      </c>
      <c r="F8" s="114" t="s">
        <v>74</v>
      </c>
    </row>
    <row r="9" customFormat="false" ht="13.8" hidden="false" customHeight="false" outlineLevel="0" collapsed="false">
      <c r="B9" s="105"/>
      <c r="C9" s="113"/>
      <c r="D9" s="115"/>
      <c r="E9" s="110"/>
      <c r="F9" s="114"/>
    </row>
    <row r="10" customFormat="false" ht="13.8" hidden="false" customHeight="false" outlineLevel="0" collapsed="false">
      <c r="B10" s="116" t="s">
        <v>75</v>
      </c>
      <c r="C10" s="117" t="n">
        <v>20000</v>
      </c>
      <c r="D10" s="118" t="n">
        <v>90000</v>
      </c>
      <c r="E10" s="119" t="n">
        <f aca="false">C10*1.2/C31</f>
        <v>1000</v>
      </c>
      <c r="F10" s="120" t="s">
        <v>76</v>
      </c>
    </row>
    <row r="11" customFormat="false" ht="13.8" hidden="false" customHeight="false" outlineLevel="0" collapsed="false">
      <c r="B11" s="121"/>
      <c r="C11" s="122"/>
      <c r="D11" s="113"/>
      <c r="E11" s="110"/>
      <c r="F11" s="120"/>
    </row>
    <row r="12" customFormat="false" ht="13.8" hidden="false" customHeight="false" outlineLevel="0" collapsed="false">
      <c r="B12" s="121" t="s">
        <v>77</v>
      </c>
      <c r="C12" s="123"/>
      <c r="D12" s="118" t="n">
        <v>90000</v>
      </c>
      <c r="E12" s="119" t="n">
        <f aca="false">D12*1.2/C31</f>
        <v>4500</v>
      </c>
      <c r="F12" s="124" t="s">
        <v>78</v>
      </c>
    </row>
    <row r="13" customFormat="false" ht="13.8" hidden="false" customHeight="false" outlineLevel="0" collapsed="false">
      <c r="B13" s="125"/>
      <c r="C13" s="123"/>
      <c r="D13" s="118"/>
      <c r="E13" s="119"/>
      <c r="F13" s="126"/>
    </row>
    <row r="14" customFormat="false" ht="13.8" hidden="false" customHeight="false" outlineLevel="0" collapsed="false">
      <c r="B14" s="105" t="s">
        <v>79</v>
      </c>
      <c r="C14" s="113"/>
      <c r="D14" s="113"/>
      <c r="E14" s="110" t="n">
        <v>1000</v>
      </c>
      <c r="F14" s="114"/>
    </row>
    <row r="15" customFormat="false" ht="12.8" hidden="false" customHeight="false" outlineLevel="0" collapsed="false">
      <c r="C15" s="127"/>
      <c r="D15" s="127"/>
      <c r="F15" s="50"/>
    </row>
    <row r="16" customFormat="false" ht="13.8" hidden="false" customHeight="false" outlineLevel="0" collapsed="false">
      <c r="B16" s="105" t="s">
        <v>80</v>
      </c>
      <c r="C16" s="112"/>
      <c r="D16" s="113" t="n">
        <v>10000</v>
      </c>
      <c r="E16" s="110" t="n">
        <f aca="false">D16*1.2/C31</f>
        <v>500</v>
      </c>
      <c r="F16" s="114" t="s">
        <v>81</v>
      </c>
    </row>
    <row r="17" customFormat="false" ht="13.8" hidden="false" customHeight="false" outlineLevel="0" collapsed="false">
      <c r="B17" s="105"/>
      <c r="C17" s="112"/>
      <c r="D17" s="113"/>
      <c r="E17" s="110"/>
      <c r="F17" s="114"/>
    </row>
    <row r="18" customFormat="false" ht="13.8" hidden="false" customHeight="false" outlineLevel="0" collapsed="false">
      <c r="B18" s="105" t="s">
        <v>82</v>
      </c>
      <c r="C18" s="127"/>
      <c r="D18" s="113" t="n">
        <v>3000</v>
      </c>
      <c r="E18" s="110" t="n">
        <f aca="false">D18*1.2/C31</f>
        <v>150</v>
      </c>
      <c r="F18" s="114"/>
    </row>
    <row r="19" customFormat="false" ht="13.8" hidden="false" customHeight="false" outlineLevel="0" collapsed="false">
      <c r="B19" s="105"/>
      <c r="C19" s="128"/>
      <c r="D19" s="111"/>
      <c r="E19" s="110"/>
      <c r="F19" s="107"/>
    </row>
    <row r="20" customFormat="false" ht="13.8" hidden="false" customHeight="false" outlineLevel="0" collapsed="false">
      <c r="B20" s="105"/>
      <c r="C20" s="111"/>
      <c r="D20" s="111"/>
      <c r="E20" s="106"/>
      <c r="F20" s="107"/>
    </row>
    <row r="21" customFormat="false" ht="13.8" hidden="false" customHeight="false" outlineLevel="0" collapsed="false">
      <c r="B21" s="105" t="s">
        <v>83</v>
      </c>
      <c r="C21" s="128"/>
      <c r="D21" s="129" t="n">
        <v>2000</v>
      </c>
      <c r="E21" s="130"/>
      <c r="F21" s="120"/>
    </row>
    <row r="22" customFormat="false" ht="13.8" hidden="false" customHeight="false" outlineLevel="0" collapsed="false">
      <c r="B22" s="105" t="s">
        <v>84</v>
      </c>
      <c r="C22" s="128"/>
      <c r="D22" s="129" t="n">
        <v>1800</v>
      </c>
      <c r="E22" s="130"/>
      <c r="F22" s="120"/>
    </row>
    <row r="23" customFormat="false" ht="13.8" hidden="false" customHeight="false" outlineLevel="0" collapsed="false">
      <c r="B23" s="105" t="s">
        <v>85</v>
      </c>
      <c r="C23" s="111"/>
      <c r="D23" s="129" t="n">
        <v>150</v>
      </c>
      <c r="E23" s="130"/>
      <c r="F23" s="120"/>
    </row>
    <row r="24" customFormat="false" ht="13.8" hidden="false" customHeight="false" outlineLevel="0" collapsed="false">
      <c r="B24" s="105" t="s">
        <v>86</v>
      </c>
      <c r="C24" s="111"/>
      <c r="D24" s="129" t="n">
        <v>1500</v>
      </c>
      <c r="E24" s="130"/>
      <c r="F24" s="120"/>
    </row>
    <row r="25" customFormat="false" ht="13.8" hidden="false" customHeight="false" outlineLevel="0" collapsed="false">
      <c r="B25" s="105" t="s">
        <v>87</v>
      </c>
      <c r="C25" s="111"/>
      <c r="D25" s="129" t="n">
        <v>500</v>
      </c>
      <c r="E25" s="130"/>
      <c r="F25" s="120"/>
    </row>
    <row r="26" customFormat="false" ht="13.8" hidden="false" customHeight="false" outlineLevel="0" collapsed="false">
      <c r="B26" s="105" t="s">
        <v>88</v>
      </c>
      <c r="C26" s="111"/>
      <c r="D26" s="129" t="n">
        <v>450</v>
      </c>
      <c r="E26" s="130"/>
      <c r="F26" s="120"/>
    </row>
    <row r="27" customFormat="false" ht="13.8" hidden="false" customHeight="false" outlineLevel="0" collapsed="false">
      <c r="B27" s="131" t="s">
        <v>89</v>
      </c>
      <c r="C27" s="132"/>
      <c r="D27" s="133" t="n">
        <f aca="false">E46</f>
        <v>600</v>
      </c>
      <c r="E27" s="134"/>
      <c r="F27" s="120"/>
    </row>
    <row r="28" customFormat="false" ht="13.8" hidden="false" customHeight="false" outlineLevel="0" collapsed="false">
      <c r="B28" s="121" t="s">
        <v>90</v>
      </c>
      <c r="C28" s="135" t="n">
        <f aca="false">SUM(C7:C27)</f>
        <v>20000</v>
      </c>
      <c r="D28" s="136" t="n">
        <f aca="false">SUM(D21:D27) * 'Alpha Beta Projection'!A144</f>
        <v>7000</v>
      </c>
      <c r="E28" s="119" t="n">
        <f aca="false">SUM(E7:E21) * 'Alpha Beta Projection'!A144</f>
        <v>8075</v>
      </c>
      <c r="F28" s="137"/>
    </row>
    <row r="29" customFormat="false" ht="12.8" hidden="false" customHeight="false" outlineLevel="0" collapsed="false">
      <c r="C29" s="138"/>
      <c r="D29" s="138"/>
      <c r="E29" s="138"/>
      <c r="F29" s="138"/>
    </row>
    <row r="31" customFormat="false" ht="12.8" hidden="false" customHeight="false" outlineLevel="0" collapsed="false">
      <c r="B31" s="139" t="s">
        <v>91</v>
      </c>
      <c r="C31" s="140" t="n">
        <v>24</v>
      </c>
      <c r="F31" s="141"/>
    </row>
    <row r="32" customFormat="false" ht="12.8" hidden="false" customHeight="false" outlineLevel="0" collapsed="false">
      <c r="C32" s="142"/>
      <c r="E32" s="143"/>
    </row>
    <row r="36" customFormat="false" ht="13.8" hidden="false" customHeight="false" outlineLevel="0" collapsed="false">
      <c r="B36" s="144" t="s">
        <v>92</v>
      </c>
      <c r="C36" s="144"/>
      <c r="D36" s="144"/>
      <c r="E36" s="144"/>
    </row>
    <row r="37" customFormat="false" ht="13.8" hidden="false" customHeight="false" outlineLevel="0" collapsed="false">
      <c r="B37" s="145"/>
      <c r="C37" s="146"/>
      <c r="D37" s="50"/>
      <c r="E37" s="50"/>
    </row>
    <row r="38" customFormat="false" ht="12.8" hidden="false" customHeight="false" outlineLevel="0" collapsed="false">
      <c r="C38" s="147" t="s">
        <v>93</v>
      </c>
      <c r="D38" s="147" t="s">
        <v>94</v>
      </c>
      <c r="E38" s="147" t="s">
        <v>95</v>
      </c>
    </row>
    <row r="39" customFormat="false" ht="12.8" hidden="false" customHeight="false" outlineLevel="0" collapsed="false">
      <c r="D39" s="50"/>
      <c r="E39" s="50"/>
    </row>
    <row r="40" customFormat="false" ht="13.8" hidden="false" customHeight="false" outlineLevel="0" collapsed="false">
      <c r="B40" s="145" t="s">
        <v>96</v>
      </c>
      <c r="C40" s="129" t="n">
        <v>250</v>
      </c>
      <c r="D40" s="129" t="s">
        <v>97</v>
      </c>
      <c r="E40" s="148" t="n">
        <v>300</v>
      </c>
    </row>
    <row r="41" customFormat="false" ht="13.8" hidden="false" customHeight="false" outlineLevel="0" collapsed="false">
      <c r="B41" s="145" t="s">
        <v>98</v>
      </c>
      <c r="C41" s="149" t="n">
        <v>350</v>
      </c>
      <c r="D41" s="129" t="n">
        <v>150</v>
      </c>
      <c r="E41" s="148"/>
    </row>
    <row r="42" customFormat="false" ht="13.8" hidden="false" customHeight="false" outlineLevel="0" collapsed="false">
      <c r="B42" s="145" t="s">
        <v>99</v>
      </c>
      <c r="C42" s="149" t="n">
        <v>350</v>
      </c>
      <c r="D42" s="129" t="n">
        <v>150</v>
      </c>
      <c r="E42" s="148"/>
    </row>
    <row r="43" customFormat="false" ht="13.8" hidden="false" customHeight="false" outlineLevel="0" collapsed="false">
      <c r="B43" s="145" t="s">
        <v>100</v>
      </c>
      <c r="C43" s="129" t="n">
        <v>450</v>
      </c>
      <c r="D43" s="129" t="s">
        <v>97</v>
      </c>
      <c r="E43" s="148"/>
      <c r="F43" s="107"/>
    </row>
    <row r="44" customFormat="false" ht="13.8" hidden="false" customHeight="false" outlineLevel="0" collapsed="false">
      <c r="B44" s="145" t="s">
        <v>101</v>
      </c>
      <c r="C44" s="129" t="n">
        <v>250</v>
      </c>
      <c r="D44" s="129" t="s">
        <v>97</v>
      </c>
      <c r="E44" s="129" t="n">
        <v>150</v>
      </c>
      <c r="F44" s="107"/>
    </row>
    <row r="45" customFormat="false" ht="13.8" hidden="false" customHeight="false" outlineLevel="0" collapsed="false">
      <c r="B45" s="150" t="s">
        <v>102</v>
      </c>
      <c r="C45" s="151" t="n">
        <v>500</v>
      </c>
      <c r="D45" s="133" t="n">
        <v>250</v>
      </c>
      <c r="E45" s="133" t="n">
        <v>150</v>
      </c>
      <c r="F45" s="107"/>
    </row>
    <row r="46" customFormat="false" ht="13.8" hidden="false" customHeight="false" outlineLevel="0" collapsed="false">
      <c r="B46" s="145" t="s">
        <v>103</v>
      </c>
      <c r="C46" s="152" t="n">
        <f aca="false">C40+C43+C44</f>
        <v>950</v>
      </c>
      <c r="D46" s="152" t="n">
        <f aca="false">SUM(D40:D45)</f>
        <v>550</v>
      </c>
      <c r="E46" s="129" t="n">
        <f aca="false">SUM(E40:E45)</f>
        <v>600</v>
      </c>
      <c r="F46" s="107"/>
    </row>
    <row r="47" customFormat="false" ht="13.8" hidden="false" customHeight="false" outlineLevel="0" collapsed="false">
      <c r="B47" s="145"/>
      <c r="C47" s="129"/>
      <c r="D47" s="129"/>
      <c r="E47" s="114"/>
      <c r="F47" s="107"/>
    </row>
    <row r="48" customFormat="false" ht="13.8" hidden="false" customHeight="false" outlineLevel="0" collapsed="false">
      <c r="C48" s="107"/>
      <c r="D48" s="107"/>
      <c r="E48" s="107"/>
      <c r="F48" s="107"/>
    </row>
    <row r="49" customFormat="false" ht="13.8" hidden="false" customHeight="false" outlineLevel="0" collapsed="false">
      <c r="C49" s="107"/>
      <c r="D49" s="107"/>
      <c r="E49" s="107"/>
      <c r="F49" s="107"/>
    </row>
    <row r="50" customFormat="false" ht="13.8" hidden="false" customHeight="false" outlineLevel="0" collapsed="false">
      <c r="C50" s="107"/>
      <c r="D50" s="107"/>
      <c r="E50" s="107"/>
      <c r="F50" s="107"/>
    </row>
    <row r="51" customFormat="false" ht="13.8" hidden="false" customHeight="false" outlineLevel="0" collapsed="false">
      <c r="C51" s="107"/>
      <c r="D51" s="107"/>
      <c r="E51" s="107"/>
      <c r="F51" s="107"/>
    </row>
    <row r="52" customFormat="false" ht="13.8" hidden="false" customHeight="false" outlineLevel="0" collapsed="false">
      <c r="C52" s="107"/>
      <c r="D52" s="107"/>
      <c r="E52" s="107"/>
      <c r="F52" s="107"/>
    </row>
    <row r="53" customFormat="false" ht="13.8" hidden="false" customHeight="false" outlineLevel="0" collapsed="false">
      <c r="C53" s="107"/>
      <c r="D53" s="107"/>
      <c r="E53" s="107"/>
      <c r="F53" s="107"/>
    </row>
    <row r="54" customFormat="false" ht="12.8" hidden="false" customHeight="false" outlineLevel="0" collapsed="false">
      <c r="B54" s="138"/>
    </row>
    <row r="55" customFormat="false" ht="12.8" hidden="false" customHeight="false" outlineLevel="0" collapsed="false">
      <c r="B55" s="138"/>
    </row>
    <row r="56" customFormat="false" ht="12.8" hidden="false" customHeight="false" outlineLevel="0" collapsed="false">
      <c r="B56" s="138"/>
    </row>
    <row r="57" customFormat="false" ht="12.8" hidden="false" customHeight="false" outlineLevel="0" collapsed="false">
      <c r="B57" s="138"/>
    </row>
    <row r="58" customFormat="false" ht="12.8" hidden="false" customHeight="false" outlineLevel="0" collapsed="false">
      <c r="B58" s="138"/>
    </row>
    <row r="59" customFormat="false" ht="12.8" hidden="false" customHeight="false" outlineLevel="0" collapsed="false">
      <c r="B59" s="138"/>
    </row>
    <row r="60" customFormat="false" ht="12.8" hidden="false" customHeight="false" outlineLevel="0" collapsed="false">
      <c r="B60" s="138"/>
    </row>
    <row r="61" customFormat="false" ht="12.8" hidden="false" customHeight="false" outlineLevel="0" collapsed="false">
      <c r="B61" s="138"/>
    </row>
    <row r="62" customFormat="false" ht="12.8" hidden="false" customHeight="false" outlineLevel="0" collapsed="false">
      <c r="B62" s="153"/>
    </row>
    <row r="63" customFormat="false" ht="12.8" hidden="false" customHeight="false" outlineLevel="0" collapsed="false">
      <c r="B63" s="138"/>
    </row>
    <row r="64" customFormat="false" ht="12.8" hidden="false" customHeight="false" outlineLevel="0" collapsed="false">
      <c r="B64" s="153"/>
    </row>
  </sheetData>
  <mergeCells count="3">
    <mergeCell ref="C3:E3"/>
    <mergeCell ref="B36:E36"/>
    <mergeCell ref="E40:E43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7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54" width="5.84"/>
    <col collapsed="false" customWidth="true" hidden="false" outlineLevel="0" max="2" min="2" style="155" width="28.46"/>
    <col collapsed="false" customWidth="false" hidden="false" outlineLevel="0" max="3" min="3" style="156" width="11.53"/>
    <col collapsed="false" customWidth="true" hidden="false" outlineLevel="0" max="4" min="4" style="156" width="13.06"/>
    <col collapsed="false" customWidth="false" hidden="false" outlineLevel="0" max="5" min="5" style="157" width="11.53"/>
    <col collapsed="false" customWidth="false" hidden="false" outlineLevel="0" max="6" min="6" style="154" width="11.53"/>
    <col collapsed="false" customWidth="true" hidden="false" outlineLevel="0" max="7" min="7" style="154" width="13.17"/>
    <col collapsed="false" customWidth="false" hidden="false" outlineLevel="0" max="1015" min="8" style="154" width="11.53"/>
    <col collapsed="false" customWidth="false" hidden="false" outlineLevel="0" max="16384" min="1016" style="158" width="11.53"/>
  </cols>
  <sheetData>
    <row r="7" customFormat="false" ht="15" hidden="false" customHeight="false" outlineLevel="0" collapsed="false">
      <c r="B7" s="159" t="s">
        <v>104</v>
      </c>
      <c r="C7" s="159"/>
      <c r="D7" s="159"/>
      <c r="E7" s="159"/>
    </row>
    <row r="8" customFormat="false" ht="15" hidden="false" customHeight="false" outlineLevel="0" collapsed="false">
      <c r="C8" s="160"/>
      <c r="D8" s="160"/>
    </row>
    <row r="9" customFormat="false" ht="15" hidden="false" customHeight="false" outlineLevel="0" collapsed="false">
      <c r="C9" s="161"/>
      <c r="D9" s="162"/>
      <c r="E9" s="163"/>
    </row>
    <row r="10" customFormat="false" ht="15" hidden="false" customHeight="false" outlineLevel="0" collapsed="false">
      <c r="C10" s="164" t="s">
        <v>105</v>
      </c>
      <c r="D10" s="165" t="s">
        <v>106</v>
      </c>
      <c r="E10" s="163" t="s">
        <v>63</v>
      </c>
    </row>
    <row r="11" customFormat="false" ht="15" hidden="false" customHeight="false" outlineLevel="0" collapsed="false">
      <c r="B11" s="166" t="s">
        <v>107</v>
      </c>
      <c r="C11" s="167" t="n">
        <v>27000</v>
      </c>
      <c r="D11" s="168" t="s">
        <v>108</v>
      </c>
      <c r="E11" s="167" t="n">
        <f aca="false">SUM(C11:D11)</f>
        <v>27000</v>
      </c>
    </row>
    <row r="12" customFormat="false" ht="15" hidden="false" customHeight="false" outlineLevel="0" collapsed="false">
      <c r="B12" s="169"/>
      <c r="C12" s="170"/>
      <c r="D12" s="169"/>
      <c r="E12" s="171"/>
    </row>
    <row r="13" customFormat="false" ht="15" hidden="false" customHeight="false" outlineLevel="0" collapsed="false">
      <c r="B13" s="172" t="s">
        <v>109</v>
      </c>
      <c r="C13" s="173"/>
      <c r="D13" s="173"/>
      <c r="E13" s="174" t="n">
        <f aca="false">SUM(E11)</f>
        <v>27000</v>
      </c>
    </row>
    <row r="14" customFormat="false" ht="15" hidden="false" customHeight="false" outlineLevel="0" collapsed="false">
      <c r="B14" s="175"/>
    </row>
    <row r="15" customFormat="false" ht="13.8" hidden="false" customHeight="true" outlineLevel="0" collapsed="false">
      <c r="B15" s="101"/>
      <c r="C15" s="101"/>
    </row>
    <row r="16" customFormat="false" ht="13.8" hidden="false" customHeight="true" outlineLevel="0" collapsed="false">
      <c r="B16" s="176" t="s">
        <v>110</v>
      </c>
      <c r="C16" s="177" t="n">
        <v>12130083</v>
      </c>
    </row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B7:E7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G5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G25" activeCellId="0" sqref="AG2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01" width="4.96"/>
    <col collapsed="false" customWidth="true" hidden="false" outlineLevel="0" max="2" min="2" style="101" width="38.59"/>
    <col collapsed="false" customWidth="false" hidden="false" outlineLevel="0" max="7" min="7" style="178" width="11.53"/>
  </cols>
  <sheetData>
    <row r="4" customFormat="false" ht="13.8" hidden="false" customHeight="false" outlineLevel="0" collapsed="false">
      <c r="B4" s="179" t="s">
        <v>30</v>
      </c>
      <c r="C4" s="179"/>
    </row>
    <row r="5" customFormat="false" ht="12.8" hidden="false" customHeight="false" outlineLevel="0" collapsed="false">
      <c r="C5" s="101"/>
    </row>
    <row r="6" customFormat="false" ht="13.8" hidden="false" customHeight="false" outlineLevel="0" collapsed="false">
      <c r="B6" s="105" t="s">
        <v>111</v>
      </c>
      <c r="C6" s="106" t="n">
        <v>3500</v>
      </c>
    </row>
    <row r="7" customFormat="false" ht="13.8" hidden="false" customHeight="false" outlineLevel="0" collapsed="false">
      <c r="B7" s="105" t="s">
        <v>112</v>
      </c>
      <c r="C7" s="106" t="n">
        <v>500</v>
      </c>
    </row>
    <row r="8" customFormat="false" ht="13.8" hidden="false" customHeight="false" outlineLevel="0" collapsed="false">
      <c r="B8" s="105" t="s">
        <v>113</v>
      </c>
      <c r="C8" s="106" t="n">
        <v>5000</v>
      </c>
    </row>
    <row r="9" customFormat="false" ht="13.8" hidden="false" customHeight="false" outlineLevel="0" collapsed="false">
      <c r="B9" s="121" t="s">
        <v>114</v>
      </c>
      <c r="C9" s="106" t="n">
        <v>3000</v>
      </c>
    </row>
    <row r="10" customFormat="false" ht="13.8" hidden="false" customHeight="false" outlineLevel="0" collapsed="false">
      <c r="B10" s="121" t="s">
        <v>115</v>
      </c>
      <c r="C10" s="106" t="n">
        <v>500</v>
      </c>
    </row>
    <row r="11" customFormat="false" ht="13.8" hidden="false" customHeight="false" outlineLevel="0" collapsed="false">
      <c r="B11" s="121" t="s">
        <v>116</v>
      </c>
      <c r="C11" s="106" t="n">
        <v>300</v>
      </c>
    </row>
    <row r="12" customFormat="false" ht="13.8" hidden="false" customHeight="false" outlineLevel="0" collapsed="false">
      <c r="B12" s="121" t="s">
        <v>117</v>
      </c>
      <c r="C12" s="106" t="n">
        <v>500</v>
      </c>
    </row>
    <row r="13" customFormat="false" ht="13.8" hidden="false" customHeight="false" outlineLevel="0" collapsed="false">
      <c r="B13" s="131" t="s">
        <v>118</v>
      </c>
      <c r="C13" s="108" t="n">
        <v>1000</v>
      </c>
    </row>
    <row r="14" customFormat="false" ht="13.8" hidden="false" customHeight="false" outlineLevel="0" collapsed="false">
      <c r="B14" s="121" t="s">
        <v>119</v>
      </c>
      <c r="C14" s="180" t="n">
        <f aca="false">SUM(C6:C13)</f>
        <v>14300</v>
      </c>
    </row>
    <row r="15" customFormat="false" ht="13.8" hidden="false" customHeight="false" outlineLevel="0" collapsed="false">
      <c r="B15" s="121"/>
      <c r="C15" s="180"/>
    </row>
    <row r="16" customFormat="false" ht="13.8" hidden="false" customHeight="false" outlineLevel="0" collapsed="false">
      <c r="B16" s="121"/>
      <c r="C16" s="180"/>
    </row>
    <row r="17" customFormat="false" ht="13.8" hidden="false" customHeight="false" outlineLevel="0" collapsed="false">
      <c r="B17" s="121"/>
    </row>
    <row r="18" customFormat="false" ht="13.8" hidden="false" customHeight="false" outlineLevel="0" collapsed="false">
      <c r="B18" s="179" t="s">
        <v>31</v>
      </c>
      <c r="C18" s="104" t="s">
        <v>120</v>
      </c>
      <c r="D18" s="104" t="s">
        <v>3</v>
      </c>
      <c r="E18" s="104" t="s">
        <v>121</v>
      </c>
    </row>
    <row r="19" customFormat="false" ht="12.8" hidden="false" customHeight="false" outlineLevel="0" collapsed="false">
      <c r="B19" s="50"/>
      <c r="C19" s="50"/>
      <c r="D19" s="50"/>
    </row>
    <row r="20" customFormat="false" ht="13.8" hidden="false" customHeight="false" outlineLevel="0" collapsed="false">
      <c r="B20" s="145" t="s">
        <v>122</v>
      </c>
      <c r="C20" s="129" t="n">
        <v>1500</v>
      </c>
      <c r="D20" s="129" t="n">
        <v>2500</v>
      </c>
      <c r="E20" s="129" t="n">
        <v>10000</v>
      </c>
      <c r="G20" s="143"/>
    </row>
    <row r="21" customFormat="false" ht="13.8" hidden="false" customHeight="false" outlineLevel="0" collapsed="false">
      <c r="C21" s="129"/>
      <c r="D21" s="129"/>
      <c r="E21" s="129"/>
      <c r="G21" s="143"/>
    </row>
    <row r="22" customFormat="false" ht="13.8" hidden="false" customHeight="false" outlineLevel="0" collapsed="false">
      <c r="B22" s="145" t="s">
        <v>123</v>
      </c>
      <c r="C22" s="129" t="n">
        <v>300</v>
      </c>
      <c r="D22" s="129" t="n">
        <v>450</v>
      </c>
      <c r="E22" s="129" t="n">
        <v>3000</v>
      </c>
      <c r="G22" s="143"/>
    </row>
    <row r="23" customFormat="false" ht="13.8" hidden="false" customHeight="false" outlineLevel="0" collapsed="false">
      <c r="B23" s="145" t="s">
        <v>124</v>
      </c>
      <c r="C23" s="129" t="n">
        <v>150</v>
      </c>
      <c r="D23" s="129" t="n">
        <v>250</v>
      </c>
      <c r="E23" s="129" t="n">
        <v>750</v>
      </c>
      <c r="G23" s="143"/>
    </row>
    <row r="24" customFormat="false" ht="13.8" hidden="false" customHeight="false" outlineLevel="0" collapsed="false">
      <c r="B24" s="145" t="s">
        <v>125</v>
      </c>
      <c r="C24" s="129"/>
      <c r="D24" s="129"/>
      <c r="E24" s="129" t="n">
        <v>2500</v>
      </c>
      <c r="G24" s="143"/>
    </row>
    <row r="25" customFormat="false" ht="13.8" hidden="false" customHeight="false" outlineLevel="0" collapsed="false">
      <c r="B25" s="50"/>
      <c r="C25" s="181"/>
      <c r="D25" s="129"/>
      <c r="E25" s="129"/>
      <c r="G25" s="143"/>
    </row>
    <row r="26" customFormat="false" ht="13.8" hidden="false" customHeight="false" outlineLevel="0" collapsed="false">
      <c r="B26" s="145" t="s">
        <v>126</v>
      </c>
      <c r="C26" s="129" t="n">
        <v>750</v>
      </c>
      <c r="D26" s="129" t="n">
        <v>1100</v>
      </c>
      <c r="E26" s="129" t="n">
        <v>2500</v>
      </c>
      <c r="G26" s="143"/>
    </row>
    <row r="27" customFormat="false" ht="13.8" hidden="false" customHeight="false" outlineLevel="0" collapsed="false">
      <c r="B27" s="145" t="s">
        <v>127</v>
      </c>
      <c r="C27" s="129" t="n">
        <v>750</v>
      </c>
      <c r="D27" s="129" t="n">
        <v>1100</v>
      </c>
      <c r="E27" s="129" t="n">
        <v>2500</v>
      </c>
      <c r="G27" s="143"/>
    </row>
    <row r="28" customFormat="false" ht="13.8" hidden="false" customHeight="false" outlineLevel="0" collapsed="false">
      <c r="B28" s="145" t="s">
        <v>128</v>
      </c>
      <c r="C28" s="129"/>
      <c r="D28" s="129"/>
      <c r="E28" s="129" t="n">
        <v>2500</v>
      </c>
      <c r="G28" s="143"/>
    </row>
    <row r="29" customFormat="false" ht="13.8" hidden="false" customHeight="false" outlineLevel="0" collapsed="false">
      <c r="B29" s="50"/>
      <c r="C29" s="129"/>
      <c r="D29" s="129"/>
      <c r="E29" s="129"/>
      <c r="G29" s="143"/>
    </row>
    <row r="30" customFormat="false" ht="13.8" hidden="false" customHeight="false" outlineLevel="0" collapsed="false">
      <c r="B30" s="145" t="s">
        <v>129</v>
      </c>
      <c r="C30" s="129" t="n">
        <v>525</v>
      </c>
      <c r="D30" s="129" t="n">
        <v>1000</v>
      </c>
      <c r="E30" s="129" t="n">
        <f aca="false">D30*2</f>
        <v>2000</v>
      </c>
      <c r="G30" s="143"/>
    </row>
    <row r="31" customFormat="false" ht="13.8" hidden="false" customHeight="false" outlineLevel="0" collapsed="false">
      <c r="B31" s="145" t="s">
        <v>130</v>
      </c>
      <c r="C31" s="129" t="n">
        <v>525</v>
      </c>
      <c r="D31" s="129" t="n">
        <v>1000</v>
      </c>
      <c r="E31" s="129" t="n">
        <f aca="false">D31*2</f>
        <v>2000</v>
      </c>
      <c r="G31" s="143"/>
    </row>
    <row r="32" customFormat="false" ht="13.8" hidden="false" customHeight="false" outlineLevel="0" collapsed="false">
      <c r="B32" s="145" t="s">
        <v>131</v>
      </c>
      <c r="C32" s="129" t="n">
        <v>525</v>
      </c>
      <c r="D32" s="129" t="n">
        <v>1000</v>
      </c>
      <c r="E32" s="129" t="n">
        <f aca="false">D32*2</f>
        <v>2000</v>
      </c>
      <c r="G32" s="143"/>
    </row>
    <row r="33" customFormat="false" ht="13.8" hidden="false" customHeight="false" outlineLevel="0" collapsed="false">
      <c r="B33" s="145" t="s">
        <v>132</v>
      </c>
      <c r="C33" s="129"/>
      <c r="D33" s="129" t="n">
        <v>1000</v>
      </c>
      <c r="E33" s="129" t="n">
        <v>5000</v>
      </c>
      <c r="G33" s="143"/>
    </row>
    <row r="34" customFormat="false" ht="13.8" hidden="false" customHeight="false" outlineLevel="0" collapsed="false">
      <c r="B34" s="50"/>
      <c r="C34" s="129"/>
      <c r="D34" s="129"/>
      <c r="E34" s="129"/>
      <c r="G34" s="143"/>
    </row>
    <row r="35" customFormat="false" ht="13.8" hidden="false" customHeight="false" outlineLevel="0" collapsed="false">
      <c r="B35" s="182" t="s">
        <v>133</v>
      </c>
      <c r="C35" s="129"/>
      <c r="D35" s="129"/>
      <c r="E35" s="129"/>
      <c r="G35" s="143"/>
    </row>
    <row r="36" customFormat="false" ht="13.8" hidden="false" customHeight="false" outlineLevel="0" collapsed="false">
      <c r="B36" s="145" t="s">
        <v>134</v>
      </c>
      <c r="C36" s="129" t="n">
        <v>375</v>
      </c>
      <c r="D36" s="129" t="n">
        <v>550</v>
      </c>
      <c r="E36" s="129" t="n">
        <v>3000</v>
      </c>
      <c r="G36" s="143"/>
    </row>
    <row r="37" customFormat="false" ht="13.8" hidden="false" customHeight="false" outlineLevel="0" collapsed="false">
      <c r="B37" s="145" t="s">
        <v>135</v>
      </c>
      <c r="C37" s="129" t="n">
        <v>450</v>
      </c>
      <c r="D37" s="129" t="n">
        <v>650</v>
      </c>
      <c r="E37" s="129" t="n">
        <v>1200</v>
      </c>
      <c r="G37" s="143"/>
    </row>
    <row r="38" customFormat="false" ht="13.8" hidden="false" customHeight="false" outlineLevel="0" collapsed="false">
      <c r="B38" s="145" t="s">
        <v>136</v>
      </c>
      <c r="C38" s="129"/>
      <c r="D38" s="129" t="n">
        <v>250</v>
      </c>
      <c r="E38" s="129" t="n">
        <v>1500</v>
      </c>
      <c r="G38" s="143"/>
    </row>
    <row r="39" customFormat="false" ht="13.8" hidden="false" customHeight="false" outlineLevel="0" collapsed="false">
      <c r="B39" s="145" t="s">
        <v>137</v>
      </c>
      <c r="C39" s="129" t="n">
        <v>375</v>
      </c>
      <c r="D39" s="129" t="n">
        <v>1000</v>
      </c>
      <c r="E39" s="129" t="n">
        <v>5000</v>
      </c>
      <c r="G39" s="143"/>
    </row>
    <row r="40" customFormat="false" ht="13.8" hidden="false" customHeight="false" outlineLevel="0" collapsed="false">
      <c r="B40" s="145" t="s">
        <v>138</v>
      </c>
      <c r="C40" s="129" t="n">
        <v>375</v>
      </c>
      <c r="D40" s="129" t="n">
        <v>550</v>
      </c>
      <c r="E40" s="129" t="n">
        <v>1000</v>
      </c>
      <c r="G40" s="143"/>
    </row>
    <row r="41" customFormat="false" ht="12.8" hidden="false" customHeight="false" outlineLevel="0" collapsed="false">
      <c r="B41" s="183"/>
      <c r="C41" s="183"/>
      <c r="D41" s="183"/>
      <c r="E41" s="183"/>
    </row>
    <row r="42" customFormat="false" ht="13.8" hidden="false" customHeight="false" outlineLevel="0" collapsed="false">
      <c r="B42" s="145" t="s">
        <v>139</v>
      </c>
      <c r="C42" s="129" t="n">
        <f aca="false">SUM(C20:C40)</f>
        <v>6600</v>
      </c>
      <c r="D42" s="129" t="n">
        <f aca="false">SUM(D20:D40)</f>
        <v>12400</v>
      </c>
      <c r="E42" s="129" t="n">
        <f aca="false">SUM(E20:E40)</f>
        <v>46450</v>
      </c>
    </row>
    <row r="43" customFormat="false" ht="13.8" hidden="false" customHeight="false" outlineLevel="0" collapsed="false">
      <c r="C43" s="129"/>
      <c r="D43" s="101"/>
      <c r="E43" s="101"/>
      <c r="F43" s="101"/>
    </row>
    <row r="44" customFormat="false" ht="12.8" hidden="false" customHeight="false" outlineLevel="0" collapsed="false">
      <c r="D44" s="101"/>
      <c r="E44" s="101"/>
      <c r="F44" s="101"/>
    </row>
    <row r="57" customFormat="false" ht="12.8" hidden="false" customHeight="false" outlineLevel="0" collapsed="false">
      <c r="B57" s="184"/>
    </row>
  </sheetData>
  <mergeCells count="1">
    <mergeCell ref="B4:C4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J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G27" activeCellId="0" sqref="AG27"/>
    </sheetView>
  </sheetViews>
  <sheetFormatPr defaultColWidth="11.53515625" defaultRowHeight="13.8" customHeight="true" zeroHeight="false" outlineLevelRow="0" outlineLevelCol="0"/>
  <cols>
    <col collapsed="false" customWidth="false" hidden="false" outlineLevel="0" max="1" min="1" style="107" width="11.53"/>
    <col collapsed="false" customWidth="true" hidden="false" outlineLevel="0" max="2" min="2" style="185" width="17.61"/>
    <col collapsed="false" customWidth="true" hidden="false" outlineLevel="0" max="3" min="3" style="185" width="20.6"/>
    <col collapsed="false" customWidth="false" hidden="false" outlineLevel="0" max="7" min="4" style="107" width="11.53"/>
    <col collapsed="false" customWidth="true" hidden="false" outlineLevel="0" max="9" min="8" style="107" width="26.88"/>
    <col collapsed="false" customWidth="false" hidden="false" outlineLevel="0" max="1024" min="10" style="107" width="11.53"/>
  </cols>
  <sheetData>
    <row r="4" customFormat="false" ht="13.8" hidden="false" customHeight="false" outlineLevel="0" collapsed="false">
      <c r="B4" s="144" t="s">
        <v>140</v>
      </c>
      <c r="C4" s="144"/>
      <c r="D4" s="144"/>
      <c r="E4" s="144"/>
      <c r="F4" s="144"/>
      <c r="G4" s="144"/>
      <c r="H4" s="144"/>
      <c r="I4" s="101"/>
    </row>
    <row r="5" customFormat="false" ht="13.8" hidden="false" customHeight="false" outlineLevel="0" collapsed="false">
      <c r="B5" s="101"/>
      <c r="C5" s="101"/>
      <c r="D5" s="138"/>
      <c r="E5" s="101"/>
      <c r="F5" s="138"/>
      <c r="G5" s="101"/>
      <c r="H5" s="101"/>
      <c r="I5" s="101"/>
    </row>
    <row r="6" customFormat="false" ht="13.8" hidden="false" customHeight="false" outlineLevel="0" collapsed="false">
      <c r="D6" s="185" t="s">
        <v>141</v>
      </c>
      <c r="E6" s="185" t="s">
        <v>141</v>
      </c>
      <c r="F6" s="185" t="s">
        <v>142</v>
      </c>
      <c r="I6" s="101"/>
    </row>
    <row r="7" customFormat="false" ht="13.8" hidden="false" customHeight="false" outlineLevel="0" collapsed="false">
      <c r="B7" s="186" t="s">
        <v>143</v>
      </c>
      <c r="C7" s="186" t="s">
        <v>144</v>
      </c>
      <c r="D7" s="186" t="s">
        <v>145</v>
      </c>
      <c r="E7" s="186" t="s">
        <v>146</v>
      </c>
      <c r="F7" s="186" t="s">
        <v>147</v>
      </c>
      <c r="G7" s="186" t="s">
        <v>148</v>
      </c>
      <c r="H7" s="186" t="s">
        <v>149</v>
      </c>
      <c r="I7" s="101"/>
    </row>
    <row r="8" customFormat="false" ht="13.8" hidden="false" customHeight="false" outlineLevel="0" collapsed="false">
      <c r="B8" s="101"/>
      <c r="C8" s="101"/>
      <c r="D8" s="138"/>
      <c r="E8" s="101"/>
      <c r="F8" s="138"/>
      <c r="G8" s="101"/>
      <c r="H8" s="101"/>
      <c r="I8" s="101"/>
    </row>
    <row r="9" customFormat="false" ht="13.8" hidden="false" customHeight="false" outlineLevel="0" collapsed="false">
      <c r="B9" s="141"/>
      <c r="C9" s="141"/>
      <c r="D9" s="140"/>
      <c r="E9" s="141"/>
      <c r="F9" s="141"/>
      <c r="G9" s="106"/>
      <c r="H9" s="141"/>
      <c r="I9" s="101"/>
    </row>
    <row r="10" customFormat="false" ht="13.8" hidden="false" customHeight="false" outlineLevel="0" collapsed="false">
      <c r="B10" s="185" t="s">
        <v>94</v>
      </c>
      <c r="C10" s="185" t="s">
        <v>150</v>
      </c>
      <c r="D10" s="185" t="n">
        <v>2</v>
      </c>
      <c r="E10" s="185" t="n">
        <f aca="false">D10*2.2</f>
        <v>4.4</v>
      </c>
      <c r="F10" s="187" t="n">
        <f aca="false">E10/$C$32</f>
        <v>6.11111111111111</v>
      </c>
      <c r="G10" s="106" t="n">
        <v>14000</v>
      </c>
      <c r="H10" s="141"/>
      <c r="I10" s="101"/>
    </row>
    <row r="11" customFormat="false" ht="13.8" hidden="false" customHeight="false" outlineLevel="0" collapsed="false">
      <c r="B11" s="107"/>
      <c r="C11" s="107"/>
      <c r="D11" s="185"/>
      <c r="G11" s="106"/>
      <c r="H11" s="141"/>
      <c r="I11" s="101"/>
    </row>
    <row r="12" customFormat="false" ht="13.8" hidden="false" customHeight="false" outlineLevel="0" collapsed="false">
      <c r="B12" s="185" t="s">
        <v>151</v>
      </c>
      <c r="C12" s="185" t="s">
        <v>152</v>
      </c>
      <c r="D12" s="185" t="n">
        <v>1</v>
      </c>
      <c r="E12" s="185" t="n">
        <f aca="false">D12*2.2</f>
        <v>2.2</v>
      </c>
      <c r="F12" s="187" t="n">
        <f aca="false">E12/$C$32</f>
        <v>3.05555555555556</v>
      </c>
      <c r="G12" s="106" t="n">
        <v>90000</v>
      </c>
      <c r="H12" s="141"/>
      <c r="I12" s="101"/>
    </row>
    <row r="13" customFormat="false" ht="13.8" hidden="false" customHeight="false" outlineLevel="0" collapsed="false">
      <c r="B13" s="107"/>
      <c r="C13" s="107"/>
      <c r="D13" s="185"/>
      <c r="G13" s="106"/>
      <c r="H13" s="141"/>
      <c r="I13" s="101"/>
    </row>
    <row r="14" customFormat="false" ht="13.8" hidden="false" customHeight="false" outlineLevel="0" collapsed="false">
      <c r="B14" s="185" t="s">
        <v>153</v>
      </c>
      <c r="C14" s="185" t="s">
        <v>154</v>
      </c>
      <c r="D14" s="185" t="n">
        <v>3</v>
      </c>
      <c r="E14" s="185" t="n">
        <f aca="false">D14*2.2</f>
        <v>6.6</v>
      </c>
      <c r="F14" s="187" t="n">
        <f aca="false">E14/$C$32</f>
        <v>9.16666666666667</v>
      </c>
      <c r="G14" s="106" t="n">
        <v>50000</v>
      </c>
      <c r="H14" s="141"/>
      <c r="I14" s="101"/>
      <c r="J14" s="101"/>
    </row>
    <row r="15" customFormat="false" ht="13.8" hidden="false" customHeight="false" outlineLevel="0" collapsed="false">
      <c r="B15" s="101"/>
      <c r="C15" s="101"/>
      <c r="D15" s="101"/>
      <c r="E15" s="101"/>
      <c r="F15" s="101"/>
      <c r="G15" s="101"/>
      <c r="H15" s="141"/>
      <c r="I15" s="101"/>
    </row>
    <row r="16" customFormat="false" ht="13.8" hidden="false" customHeight="false" outlineLevel="0" collapsed="false">
      <c r="B16" s="101"/>
      <c r="C16" s="101"/>
      <c r="D16" s="101"/>
      <c r="E16" s="101"/>
      <c r="F16" s="101"/>
      <c r="G16" s="101"/>
      <c r="H16" s="141"/>
      <c r="I16" s="101"/>
    </row>
    <row r="17" customFormat="false" ht="15" hidden="false" customHeight="false" outlineLevel="0" collapsed="false">
      <c r="B17" s="154"/>
      <c r="C17" s="154"/>
      <c r="D17" s="154"/>
      <c r="E17" s="154"/>
      <c r="F17" s="154"/>
      <c r="G17" s="154"/>
      <c r="H17" s="141"/>
      <c r="I17" s="101"/>
    </row>
    <row r="18" customFormat="false" ht="13.8" hidden="false" customHeight="false" outlineLevel="0" collapsed="false">
      <c r="B18" s="101"/>
      <c r="C18" s="101"/>
      <c r="D18" s="138"/>
      <c r="E18" s="101"/>
      <c r="F18" s="138"/>
      <c r="G18" s="101"/>
      <c r="H18" s="101"/>
      <c r="I18" s="101"/>
    </row>
    <row r="19" customFormat="false" ht="13.8" hidden="false" customHeight="false" outlineLevel="0" collapsed="false">
      <c r="B19" s="144" t="s">
        <v>155</v>
      </c>
      <c r="C19" s="144"/>
      <c r="D19" s="144"/>
      <c r="E19" s="144"/>
      <c r="F19" s="144"/>
      <c r="G19" s="144"/>
      <c r="H19" s="144"/>
    </row>
    <row r="21" customFormat="false" ht="13.8" hidden="false" customHeight="false" outlineLevel="0" collapsed="false">
      <c r="D21" s="185" t="s">
        <v>141</v>
      </c>
      <c r="E21" s="185" t="s">
        <v>141</v>
      </c>
      <c r="F21" s="185" t="s">
        <v>142</v>
      </c>
    </row>
    <row r="22" customFormat="false" ht="13.8" hidden="false" customHeight="false" outlineLevel="0" collapsed="false">
      <c r="B22" s="186" t="s">
        <v>143</v>
      </c>
      <c r="C22" s="186" t="s">
        <v>144</v>
      </c>
      <c r="D22" s="186" t="s">
        <v>145</v>
      </c>
      <c r="E22" s="186" t="s">
        <v>146</v>
      </c>
      <c r="F22" s="186" t="s">
        <v>147</v>
      </c>
      <c r="G22" s="186" t="s">
        <v>148</v>
      </c>
      <c r="H22" s="186" t="s">
        <v>149</v>
      </c>
    </row>
    <row r="24" customFormat="false" ht="13.8" hidden="false" customHeight="false" outlineLevel="0" collapsed="false">
      <c r="B24" s="185" t="s">
        <v>156</v>
      </c>
      <c r="C24" s="105" t="s">
        <v>157</v>
      </c>
      <c r="D24" s="185" t="n">
        <v>6</v>
      </c>
      <c r="E24" s="185" t="n">
        <v>13</v>
      </c>
      <c r="F24" s="188" t="n">
        <f aca="false">E24/$C$32</f>
        <v>18.0555555555556</v>
      </c>
      <c r="G24" s="106" t="n">
        <v>300000</v>
      </c>
      <c r="H24" s="106" t="n">
        <v>50000</v>
      </c>
      <c r="I24" s="185"/>
    </row>
    <row r="25" customFormat="false" ht="13.8" hidden="false" customHeight="false" outlineLevel="0" collapsed="false">
      <c r="C25" s="105" t="s">
        <v>158</v>
      </c>
      <c r="D25" s="185" t="n">
        <v>30</v>
      </c>
      <c r="E25" s="185" t="n">
        <v>35</v>
      </c>
      <c r="F25" s="188" t="n">
        <f aca="false">E25/$C$32</f>
        <v>48.6111111111111</v>
      </c>
      <c r="G25" s="106" t="n">
        <v>750000</v>
      </c>
      <c r="H25" s="189" t="s">
        <v>159</v>
      </c>
      <c r="I25" s="185"/>
    </row>
    <row r="26" customFormat="false" ht="13.8" hidden="false" customHeight="false" outlineLevel="0" collapsed="false">
      <c r="C26" s="105"/>
      <c r="D26" s="185"/>
      <c r="E26" s="185"/>
      <c r="F26" s="188"/>
    </row>
    <row r="27" customFormat="false" ht="13.8" hidden="false" customHeight="false" outlineLevel="0" collapsed="false">
      <c r="B27" s="101"/>
      <c r="C27" s="184"/>
      <c r="D27" s="138"/>
      <c r="E27" s="101"/>
      <c r="F27" s="190"/>
    </row>
    <row r="28" customFormat="false" ht="13.8" hidden="false" customHeight="false" outlineLevel="0" collapsed="false">
      <c r="B28" s="101"/>
      <c r="C28" s="184"/>
      <c r="D28" s="138"/>
      <c r="E28" s="101"/>
      <c r="F28" s="190"/>
    </row>
    <row r="29" customFormat="false" ht="13.8" hidden="false" customHeight="false" outlineLevel="0" collapsed="false">
      <c r="C29" s="105"/>
      <c r="D29" s="185"/>
      <c r="E29" s="185"/>
      <c r="F29" s="188"/>
      <c r="G29" s="106"/>
      <c r="H29" s="106"/>
    </row>
    <row r="30" customFormat="false" ht="13.8" hidden="false" customHeight="false" outlineLevel="0" collapsed="false">
      <c r="B30" s="101"/>
      <c r="C30" s="184"/>
      <c r="D30" s="138"/>
      <c r="E30" s="101"/>
      <c r="F30" s="138"/>
      <c r="G30" s="101"/>
      <c r="H30" s="101"/>
      <c r="I30" s="101"/>
    </row>
    <row r="31" customFormat="false" ht="13.8" hidden="false" customHeight="false" outlineLevel="0" collapsed="false">
      <c r="B31" s="191" t="s">
        <v>160</v>
      </c>
      <c r="C31" s="192" t="n">
        <v>0.28</v>
      </c>
    </row>
    <row r="32" customFormat="false" ht="13.8" hidden="false" customHeight="false" outlineLevel="0" collapsed="false">
      <c r="B32" s="193" t="s">
        <v>161</v>
      </c>
      <c r="C32" s="194" t="n">
        <f aca="false">1-C31</f>
        <v>0.72</v>
      </c>
      <c r="D32" s="138"/>
    </row>
    <row r="33" customFormat="false" ht="13.8" hidden="false" customHeight="false" outlineLevel="0" collapsed="false">
      <c r="B33" s="101"/>
      <c r="C33" s="101"/>
      <c r="D33" s="138"/>
      <c r="E33" s="185"/>
      <c r="F33" s="185"/>
    </row>
    <row r="34" customFormat="false" ht="13.8" hidden="false" customHeight="false" outlineLevel="0" collapsed="false">
      <c r="C34" s="105"/>
    </row>
    <row r="35" customFormat="false" ht="13.8" hidden="false" customHeight="false" outlineLevel="0" collapsed="false">
      <c r="B35" s="101"/>
      <c r="C35" s="101"/>
    </row>
    <row r="36" customFormat="false" ht="13.8" hidden="false" customHeight="false" outlineLevel="0" collapsed="false">
      <c r="B36" s="101"/>
      <c r="C36" s="101"/>
      <c r="D36" s="138"/>
    </row>
    <row r="37" customFormat="false" ht="13.8" hidden="false" customHeight="false" outlineLevel="0" collapsed="false">
      <c r="C37" s="105"/>
    </row>
    <row r="38" customFormat="false" ht="13.8" hidden="false" customHeight="false" outlineLevel="0" collapsed="false">
      <c r="E38" s="107" t="s">
        <v>162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4:H4"/>
    <mergeCell ref="B19:H19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12688</TotalTime>
  <Application>LibreOffice/25.2.1.2$MacOSX_X86_64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2024-03-26T16:51:47Z</dcterms:created>
  <dc:creator>Michael Goldberg</dc:creator>
  <dc:description/>
  <dc:language>en-US</dc:language>
  <cp:lastModifiedBy>Michael Goldberg</cp:lastModifiedBy>
  <cp:lastPrinted>2024-08-28T21:56:42Z</cp:lastPrinted>
  <dcterms:modified xsi:type="dcterms:W3CDTF">2026-04-24T15:34:25Z</dcterms:modified>
  <cp:revision>630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