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ed Energy Savings" sheetId="1" state="visible" r:id="rId3"/>
    <sheet name="Environmental" sheetId="2" state="visible" r:id="rId4"/>
    <sheet name="OptiCalc Sim" sheetId="3" state="visible" r:id="rId5"/>
    <sheet name="Projected Energy Savings Optica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<sst xmlns="http://schemas.openxmlformats.org/spreadsheetml/2006/main" count="523" uniqueCount="271">
  <si>
    <r>
      <rPr>
        <b val="true"/>
        <i val="true"/>
        <sz val="11"/>
        <color rgb="FF0000FF"/>
        <rFont val="Times New Roman"/>
        <family val="1"/>
        <charset val="1"/>
      </rPr>
      <t xml:space="preserve">Heat Pump Closed Loop Spray Drying ~ </t>
    </r>
    <r>
      <rPr>
        <b val="true"/>
        <sz val="11"/>
        <color rgb="FF0000FF"/>
        <rFont val="Times New Roman"/>
        <family val="1"/>
        <charset val="1"/>
      </rPr>
      <t xml:space="preserve">10K Lb / Hr Class ~ Retrofit Energy Savings Projection,</t>
    </r>
    <r>
      <rPr>
        <b val="true"/>
        <sz val="11"/>
        <color rgb="FF0000E9"/>
        <rFont val="Times New Roman"/>
        <family val="1"/>
        <charset val="1"/>
      </rPr>
      <t xml:space="preserve"> WPC 80</t>
    </r>
  </si>
  <si>
    <t xml:space="preserve">Operating Parameters</t>
  </si>
  <si>
    <t xml:space="preserve">Energy Savings</t>
  </si>
  <si>
    <t xml:space="preserve">Conventional</t>
  </si>
  <si>
    <t xml:space="preserve">Heat Pump Closed Loop</t>
  </si>
  <si>
    <t xml:space="preserve">Dryer Specs</t>
  </si>
  <si>
    <t xml:space="preserve">Gas, Therm / Hr</t>
  </si>
  <si>
    <t xml:space="preserve">Elec, KW</t>
  </si>
  <si>
    <t xml:space="preserve">Concentrate Feed Rate, Lb / Hr</t>
  </si>
  <si>
    <t xml:space="preserve">Fuel Consumption, Therm / Hr</t>
  </si>
  <si>
    <t xml:space="preserve">Feedstock Dissolved Solids</t>
  </si>
  <si>
    <t xml:space="preserve">Feedstock Moisture</t>
  </si>
  <si>
    <r>
      <rPr>
        <sz val="10"/>
        <color rgb="FF996600"/>
        <rFont val="Times New Roman"/>
        <family val="1"/>
        <charset val="1"/>
      </rPr>
      <t xml:space="preserve">Electrical Consumption</t>
    </r>
    <r>
      <rPr>
        <sz val="10"/>
        <rFont val="Times New Roman"/>
        <family val="1"/>
        <charset val="1"/>
      </rPr>
      <t xml:space="preserve">, </t>
    </r>
    <r>
      <rPr>
        <sz val="10"/>
        <color rgb="FF996600"/>
        <rFont val="Times New Roman"/>
        <family val="1"/>
        <charset val="1"/>
      </rPr>
      <t xml:space="preserve">KW</t>
    </r>
  </si>
  <si>
    <t xml:space="preserve">Powder Product Moisture</t>
  </si>
  <si>
    <t xml:space="preserve">Feedstock Moisture Removed</t>
  </si>
  <si>
    <t xml:space="preserve">Electric</t>
  </si>
  <si>
    <t xml:space="preserve">Evaporation, Lb / Hr</t>
  </si>
  <si>
    <t xml:space="preserve">Gas, Therm</t>
  </si>
  <si>
    <t xml:space="preserve">Electric, KWH</t>
  </si>
  <si>
    <t xml:space="preserve">Therm Equiv</t>
  </si>
  <si>
    <t xml:space="preserve">Fuel Specific Energy Savings per Year</t>
  </si>
  <si>
    <t xml:space="preserve">Steam</t>
  </si>
  <si>
    <t xml:space="preserve">Net Dryer Energy Savings, Therm / Year</t>
  </si>
  <si>
    <t xml:space="preserve">PSI</t>
  </si>
  <si>
    <t xml:space="preserve">Boiler Consumption, Therm / Year</t>
  </si>
  <si>
    <t xml:space="preserve">Fuel Specific Energy Cost Savings, $ / Year</t>
  </si>
  <si>
    <t xml:space="preserve">Net Dryer Energy Cost Savings, $ / Year</t>
  </si>
  <si>
    <t xml:space="preserve">Energy Consumption</t>
  </si>
  <si>
    <t xml:space="preserve">Furnace Energy Consumption, BTU / Hr </t>
  </si>
  <si>
    <t xml:space="preserve">Furnace Consumption, Therm / Year</t>
  </si>
  <si>
    <t xml:space="preserve">Available External Process Heat, Therm / Hr</t>
  </si>
  <si>
    <t xml:space="preserve">Available External Process Heat, Therm / Year</t>
  </si>
  <si>
    <t xml:space="preserve"> Energy Cost Savings from External Process Heat, $ / Year</t>
  </si>
  <si>
    <t xml:space="preserve">Heat Pump Energy Consumption, BTU / Hr Equivalent</t>
  </si>
  <si>
    <t xml:space="preserve">EnergyConsumption, Heat Pump, KW</t>
  </si>
  <si>
    <t xml:space="preserve">Combined Energy Savings, Therm / Year </t>
  </si>
  <si>
    <t xml:space="preserve">Additional Heat Pump Blower Power, KW</t>
  </si>
  <si>
    <t xml:space="preserve">Total Heat Pump Energy Consumption, KW</t>
  </si>
  <si>
    <t xml:space="preserve">Combined Energy Cost Savings, $ / Year </t>
  </si>
  <si>
    <t xml:space="preserve">Total Heat Pump Energy Consumption, BTU / Hr</t>
  </si>
  <si>
    <t xml:space="preserve">ChW Cooling, Final Stage Dehumidification</t>
  </si>
  <si>
    <r>
      <rPr>
        <b val="true"/>
        <sz val="10"/>
        <rFont val="Times New Roman"/>
        <family val="1"/>
        <charset val="1"/>
      </rPr>
      <t xml:space="preserve">Nominal Utility Data for Conventional Spray Dryer </t>
    </r>
    <r>
      <rPr>
        <vertAlign val="superscript"/>
        <sz val="13"/>
        <rFont val="Times New Roman"/>
        <family val="1"/>
        <charset val="1"/>
      </rPr>
      <t xml:space="preserve">Note 2</t>
    </r>
  </si>
  <si>
    <r>
      <rPr>
        <b val="true"/>
        <sz val="10"/>
        <rFont val="Times New Roman"/>
        <family val="1"/>
        <charset val="1"/>
      </rPr>
      <t xml:space="preserve">Energy Cost Basis</t>
    </r>
    <r>
      <rPr>
        <sz val="10"/>
        <rFont val="Times New Roman"/>
        <family val="1"/>
        <charset val="1"/>
      </rPr>
      <t xml:space="preserve"> </t>
    </r>
    <r>
      <rPr>
        <vertAlign val="superscript"/>
        <sz val="13"/>
        <rFont val="Times New Roman"/>
        <family val="1"/>
        <charset val="1"/>
      </rPr>
      <t xml:space="preserve">Note 3</t>
    </r>
  </si>
  <si>
    <t xml:space="preserve">ChW Consumption, Lb / Hr</t>
  </si>
  <si>
    <t xml:space="preserve">Steam (lb/hr peak)</t>
  </si>
  <si>
    <t xml:space="preserve">100 PSIG</t>
  </si>
  <si>
    <t xml:space="preserve">Electric, $ / KWH</t>
  </si>
  <si>
    <t xml:space="preserve">ChW Delta T, Deg F</t>
  </si>
  <si>
    <t xml:space="preserve">Boiler, Therm / Hr</t>
  </si>
  <si>
    <t xml:space="preserve">From Steam, Above</t>
  </si>
  <si>
    <t xml:space="preserve">Natural Gas, $ / Therm</t>
  </si>
  <si>
    <t xml:space="preserve">ChW Cooling Load, BTU / Hr</t>
  </si>
  <si>
    <t xml:space="preserve">ChW Chiller COP</t>
  </si>
  <si>
    <t xml:space="preserve">Chilled Water (GPM)</t>
  </si>
  <si>
    <t xml:space="preserve">36F - 46F</t>
  </si>
  <si>
    <r>
      <rPr>
        <sz val="10"/>
        <rFont val="Times New Roman"/>
        <family val="1"/>
        <charset val="1"/>
      </rPr>
      <t xml:space="preserve">Electricity, $ /</t>
    </r>
    <r>
      <rPr>
        <sz val="10"/>
        <color rgb="FFFF00FF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1"/>
      </rPr>
      <t xml:space="preserve">Therm Equivalent</t>
    </r>
  </si>
  <si>
    <t xml:space="preserve">ChW Cooling Consumption, BTU/Hr</t>
  </si>
  <si>
    <r>
      <rPr>
        <sz val="10"/>
        <rFont val="Times New Roman"/>
        <family val="1"/>
        <charset val="1"/>
      </rPr>
      <t xml:space="preserve">Cost Ratio, Electricity /</t>
    </r>
    <r>
      <rPr>
        <sz val="10"/>
        <color rgb="FFFF00FF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1"/>
      </rPr>
      <t xml:space="preserve">Natural Gas</t>
    </r>
  </si>
  <si>
    <t xml:space="preserve">ChW Cooling Consumption, KW</t>
  </si>
  <si>
    <t xml:space="preserve">Compressed Air (SCFM)</t>
  </si>
  <si>
    <t xml:space="preserve">90 - 100 PSIG</t>
  </si>
  <si>
    <t xml:space="preserve">ChW Cooling Consumption, KWH / Year</t>
  </si>
  <si>
    <t xml:space="preserve">Installed Motor HP </t>
  </si>
  <si>
    <t xml:space="preserve">Efficiency, BTU / Lb Water Evaporated</t>
  </si>
  <si>
    <t xml:space="preserve">Retrofit Cost</t>
  </si>
  <si>
    <t xml:space="preserve">Constants, Conversion Factors</t>
  </si>
  <si>
    <t xml:space="preserve">ROI, Years</t>
  </si>
  <si>
    <t xml:space="preserve">Drying Energy Consumption Ratio, HPCL / Conventional</t>
  </si>
  <si>
    <r>
      <rPr>
        <sz val="10"/>
        <rFont val="Times New Roman"/>
        <family val="1"/>
        <charset val="1"/>
      </rPr>
      <t xml:space="preserve">Furnace &amp;</t>
    </r>
    <r>
      <rPr>
        <b val="true"/>
        <sz val="10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1"/>
      </rPr>
      <t xml:space="preserve">Boiler Efficiency</t>
    </r>
  </si>
  <si>
    <t xml:space="preserve">Steam Temp, Deg F</t>
  </si>
  <si>
    <t xml:space="preserve">Run Hours Per Year</t>
  </si>
  <si>
    <r>
      <rPr>
        <sz val="10"/>
        <rFont val="Times New Roman"/>
        <family val="1"/>
        <charset val="1"/>
      </rPr>
      <t xml:space="preserve">Steam, Heat</t>
    </r>
    <r>
      <rPr>
        <vertAlign val="subscript"/>
        <sz val="13"/>
        <rFont val="Times New Roman"/>
        <family val="1"/>
        <charset val="1"/>
      </rPr>
      <t xml:space="preserve">vap</t>
    </r>
    <r>
      <rPr>
        <sz val="10"/>
        <rFont val="Times New Roman"/>
        <family val="1"/>
        <charset val="1"/>
      </rPr>
      <t xml:space="preserve">, BTU / Lb</t>
    </r>
  </si>
  <si>
    <t xml:space="preserve">BTU / KWH</t>
  </si>
  <si>
    <t xml:space="preserve">Therm / KWH</t>
  </si>
  <si>
    <t xml:space="preserve">Self Propelled Scientific</t>
  </si>
  <si>
    <t xml:space="preserve">Note 1: Electrical consumption common to both Conventional and HPCL configurations is ignored.</t>
  </si>
  <si>
    <t xml:space="preserve">KWH / Therm</t>
  </si>
  <si>
    <t xml:space="preserve">selfpropelled.info</t>
  </si>
  <si>
    <t xml:space="preserve">Note 2: Dryer operating parameters and utility data from dryer OEM. </t>
  </si>
  <si>
    <t xml:space="preserve">Natural Gas, BTU/ SCF</t>
  </si>
  <si>
    <t xml:space="preserve">info@selfpropelled.com</t>
  </si>
  <si>
    <t xml:space="preserve">Note 3: Gas and electric utility rates from EIA.</t>
  </si>
  <si>
    <t xml:space="preserve">BTU/Therm</t>
  </si>
  <si>
    <t xml:space="preserve">860 430 5905</t>
  </si>
  <si>
    <r>
      <rPr>
        <b val="true"/>
        <i val="true"/>
        <sz val="11"/>
        <color rgb="FF0000FF"/>
        <rFont val="Times New Roman"/>
        <family val="1"/>
        <charset val="1"/>
      </rPr>
      <t xml:space="preserve">Heat Pump Closed Loop Spray Drying ~ </t>
    </r>
    <r>
      <rPr>
        <b val="true"/>
        <sz val="11"/>
        <color rgb="FF0000FF"/>
        <rFont val="Times New Roman"/>
        <family val="1"/>
        <charset val="1"/>
      </rPr>
      <t xml:space="preserve">Proforma Environmental Benefits</t>
    </r>
  </si>
  <si>
    <t xml:space="preserve">Heat Pump Closed Loop Spray Drying</t>
  </si>
  <si>
    <r>
      <rPr>
        <sz val="10"/>
        <rFont val="Times New Roman"/>
        <family val="1"/>
        <charset val="1"/>
      </rPr>
      <t xml:space="preserve">Nominal Capital Cost v Annual CO</t>
    </r>
    <r>
      <rPr>
        <vertAlign val="subscript"/>
        <sz val="10"/>
        <rFont val="Times New Roman"/>
        <family val="1"/>
        <charset val="1"/>
      </rPr>
      <t xml:space="preserve">2</t>
    </r>
    <r>
      <rPr>
        <sz val="10"/>
        <rFont val="Times New Roman"/>
        <family val="1"/>
        <charset val="1"/>
      </rPr>
      <t xml:space="preserve"> Reduction</t>
    </r>
  </si>
  <si>
    <t xml:space="preserve">U.S. Projected Environmental Benefits</t>
  </si>
  <si>
    <t xml:space="preserve">Retrofit Cost per Dryer</t>
  </si>
  <si>
    <t xml:space="preserve">Therms Saved per Dryer Year</t>
  </si>
  <si>
    <t xml:space="preserve">Estimated U.S. Total Installed Base</t>
  </si>
  <si>
    <r>
      <rPr>
        <sz val="10"/>
        <rFont val="Times New Roman"/>
        <family val="1"/>
        <charset val="1"/>
      </rPr>
      <t xml:space="preserve">CO</t>
    </r>
    <r>
      <rPr>
        <vertAlign val="subscript"/>
        <sz val="10"/>
        <rFont val="Times New Roman"/>
        <family val="1"/>
        <charset val="1"/>
      </rPr>
      <t xml:space="preserve">2</t>
    </r>
    <r>
      <rPr>
        <sz val="10"/>
        <rFont val="Times New Roman"/>
        <family val="1"/>
        <charset val="1"/>
      </rPr>
      <t xml:space="preserve"> Saved, Tons per Dryer Year</t>
    </r>
  </si>
  <si>
    <r>
      <rPr>
        <i val="true"/>
        <sz val="10"/>
        <color rgb="FF0000FF"/>
        <rFont val="Times New Roman"/>
        <family val="1"/>
        <charset val="1"/>
      </rPr>
      <t xml:space="preserve">Capital Cost per Annual Ton CO</t>
    </r>
    <r>
      <rPr>
        <i val="true"/>
        <vertAlign val="subscript"/>
        <sz val="10"/>
        <color rgb="FF0000FF"/>
        <rFont val="Times New Roman"/>
        <family val="1"/>
        <charset val="1"/>
      </rPr>
      <t xml:space="preserve">2</t>
    </r>
    <r>
      <rPr>
        <i val="true"/>
        <sz val="10"/>
        <color rgb="FF0000FF"/>
        <rFont val="Times New Roman"/>
        <family val="1"/>
        <charset val="1"/>
      </rPr>
      <t xml:space="preserve"> Saved</t>
    </r>
  </si>
  <si>
    <t xml:space="preserve">Avg Therms Saved per Dryer Year</t>
  </si>
  <si>
    <t xml:space="preserve">Therms Saved per Year</t>
  </si>
  <si>
    <r>
      <rPr>
        <sz val="9"/>
        <rFont val="Helvetica Neue"/>
        <family val="0"/>
        <charset val="1"/>
      </rPr>
      <t xml:space="preserve">Comparative Example: London Low Carbon Heat Project</t>
    </r>
    <r>
      <rPr>
        <sz val="8"/>
        <rFont val="Helvetica Neue"/>
        <family val="0"/>
        <charset val="1"/>
      </rPr>
      <t xml:space="preserve"> </t>
    </r>
    <r>
      <rPr>
        <vertAlign val="superscript"/>
        <sz val="9"/>
        <rFont val="Helvetica Neue"/>
        <family val="0"/>
        <charset val="1"/>
      </rPr>
      <t xml:space="preserve">1</t>
    </r>
  </si>
  <si>
    <t xml:space="preserve">BTU Saved per Year</t>
  </si>
  <si>
    <t xml:space="preserve">Total Cost</t>
  </si>
  <si>
    <r>
      <rPr>
        <sz val="9"/>
        <rFont val="Helvetica Neue"/>
        <family val="0"/>
        <charset val="1"/>
      </rPr>
      <t xml:space="preserve">CO</t>
    </r>
    <r>
      <rPr>
        <b val="true"/>
        <vertAlign val="subscript"/>
        <sz val="9"/>
        <rFont val="Helvetica Neue"/>
        <family val="0"/>
        <charset val="1"/>
      </rPr>
      <t xml:space="preserve">2</t>
    </r>
    <r>
      <rPr>
        <sz val="9"/>
        <rFont val="Helvetica Neue"/>
        <family val="0"/>
        <charset val="1"/>
      </rPr>
      <t xml:space="preserve"> Saved, Tons per Year</t>
    </r>
  </si>
  <si>
    <r>
      <rPr>
        <sz val="10"/>
        <rFont val="Times New Roman"/>
        <family val="1"/>
        <charset val="1"/>
      </rPr>
      <t xml:space="preserve">CO</t>
    </r>
    <r>
      <rPr>
        <vertAlign val="subscript"/>
        <sz val="12"/>
        <rFont val="Times New Roman"/>
        <family val="1"/>
        <charset val="1"/>
      </rPr>
      <t xml:space="preserve">2</t>
    </r>
    <r>
      <rPr>
        <sz val="10"/>
        <rFont val="Times New Roman"/>
        <family val="1"/>
        <charset val="1"/>
      </rPr>
      <t xml:space="preserve"> Saved, Lbs per Year</t>
    </r>
  </si>
  <si>
    <r>
      <rPr>
        <i val="true"/>
        <sz val="9"/>
        <color rgb="FF0000FF"/>
        <rFont val="Helvetica Neue"/>
        <family val="0"/>
        <charset val="1"/>
      </rPr>
      <t xml:space="preserve">Capital Cost per Annual Ton CO</t>
    </r>
    <r>
      <rPr>
        <b val="true"/>
        <i val="true"/>
        <vertAlign val="subscript"/>
        <sz val="9"/>
        <color rgb="FF0000FF"/>
        <rFont val="Helvetica Neue"/>
        <family val="0"/>
        <charset val="1"/>
      </rPr>
      <t xml:space="preserve">2</t>
    </r>
    <r>
      <rPr>
        <i val="true"/>
        <sz val="9"/>
        <color rgb="FF0000FF"/>
        <rFont val="Helvetica Neue"/>
        <family val="0"/>
        <charset val="1"/>
      </rPr>
      <t xml:space="preserve"> Saved</t>
    </r>
  </si>
  <si>
    <r>
      <rPr>
        <sz val="10"/>
        <rFont val="Times New Roman"/>
        <family val="1"/>
        <charset val="1"/>
      </rPr>
      <t xml:space="preserve">CO</t>
    </r>
    <r>
      <rPr>
        <vertAlign val="subscript"/>
        <sz val="12"/>
        <rFont val="Times New Roman"/>
        <family val="1"/>
        <charset val="1"/>
      </rPr>
      <t xml:space="preserve">2</t>
    </r>
    <r>
      <rPr>
        <sz val="10"/>
        <rFont val="Times New Roman"/>
        <family val="1"/>
        <charset val="1"/>
      </rPr>
      <t xml:space="preserve"> Saved, Tons per Year</t>
    </r>
  </si>
  <si>
    <t xml:space="preserve">Estimated U.S. Installed Base</t>
  </si>
  <si>
    <t xml:space="preserve">Annual Total Dryer Market</t>
  </si>
  <si>
    <t xml:space="preserve">Average Installed Cost / Dryer</t>
  </si>
  <si>
    <t xml:space="preserve">Estimated  Dryers / Year</t>
  </si>
  <si>
    <t xml:space="preserve">Estimated Total Dryers Over 20 Years</t>
  </si>
  <si>
    <t xml:space="preserve">See Introduction Slide Deck, Slide 1.</t>
  </si>
  <si>
    <r>
      <rPr>
        <sz val="10"/>
        <rFont val="Times New Roman"/>
        <family val="1"/>
        <charset val="1"/>
      </rPr>
      <t xml:space="preserve">CO</t>
    </r>
    <r>
      <rPr>
        <vertAlign val="subscript"/>
        <sz val="12"/>
        <rFont val="Times New Roman"/>
        <family val="1"/>
        <charset val="1"/>
      </rPr>
      <t xml:space="preserve">2</t>
    </r>
    <r>
      <rPr>
        <sz val="10"/>
        <rFont val="Times New Roman"/>
        <family val="1"/>
        <charset val="1"/>
      </rPr>
      <t xml:space="preserve"> Lbs per Therm of Natural Gas</t>
    </r>
  </si>
  <si>
    <r>
      <rPr>
        <vertAlign val="superscript"/>
        <sz val="10"/>
        <color rgb="FF808080"/>
        <rFont val="Arial"/>
        <family val="2"/>
        <charset val="1"/>
      </rPr>
      <t xml:space="preserve">1</t>
    </r>
    <r>
      <rPr>
        <sz val="9"/>
        <color rgb="FF808080"/>
        <rFont val="Arial"/>
        <family val="2"/>
        <charset val="1"/>
      </rPr>
      <t xml:space="preserve"> theguardian.com/uk-news/2024/nov/06/london-heat-network-low-carbon-heating-westminster</t>
    </r>
  </si>
  <si>
    <t xml:space="preserve">Spray Dryer OptiCalc Sim</t>
  </si>
  <si>
    <t xml:space="preserve">*** Givens ***</t>
  </si>
  <si>
    <t xml:space="preserve">Refrigerant</t>
  </si>
  <si>
    <t xml:space="preserve">r142b</t>
  </si>
  <si>
    <t xml:space="preserve">Drying Chamber In Temp</t>
  </si>
  <si>
    <t xml:space="preserve">Deg F</t>
  </si>
  <si>
    <t xml:space="preserve">Drying Rate</t>
  </si>
  <si>
    <t xml:space="preserve">lb / hr</t>
  </si>
  <si>
    <t xml:space="preserve">Dry Air Mass Flow</t>
  </si>
  <si>
    <t xml:space="preserve">Evaporator Approach</t>
  </si>
  <si>
    <t xml:space="preserve">Evaporator Superheat</t>
  </si>
  <si>
    <t xml:space="preserve">Condenser Approach</t>
  </si>
  <si>
    <t xml:space="preserve">Dew Point Drying Chamber Out</t>
  </si>
  <si>
    <t xml:space="preserve">Compressor Motor Efficiency</t>
  </si>
  <si>
    <t xml:space="preserve">%</t>
  </si>
  <si>
    <t xml:space="preserve">Compression Efficiency</t>
  </si>
  <si>
    <t xml:space="preserve">Compressor Volumetric Efficiency</t>
  </si>
  <si>
    <t xml:space="preserve">Air Economizer Effectiveness</t>
  </si>
  <si>
    <t xml:space="preserve">Compressor Displacement</t>
  </si>
  <si>
    <t xml:space="preserve">CFH</t>
  </si>
  <si>
    <t xml:space="preserve">Refrigerant Economizer Spec</t>
  </si>
  <si>
    <t xml:space="preserve">BTU / h</t>
  </si>
  <si>
    <t xml:space="preserve">Room Temp</t>
  </si>
  <si>
    <t xml:space="preserve">Room RH</t>
  </si>
  <si>
    <t xml:space="preserve">Subcooler Max Airflow</t>
  </si>
  <si>
    <t xml:space="preserve">CFM</t>
  </si>
  <si>
    <t xml:space="preserve">*** Air Circuit ***</t>
  </si>
  <si>
    <t xml:space="preserve">*** Drying Chamber ***</t>
  </si>
  <si>
    <t xml:space="preserve">Drying Chamber Inlet Temp</t>
  </si>
  <si>
    <t xml:space="preserve">Drying Chamber Inlet Mixing Ratio</t>
  </si>
  <si>
    <t xml:space="preserve">grains / lb</t>
  </si>
  <si>
    <t xml:space="preserve">Drying Chamber Inlet Relative Humidity</t>
  </si>
  <si>
    <t xml:space="preserve">Drying Chamber Inlet Dew Point</t>
  </si>
  <si>
    <t xml:space="preserve">Drying Chamber Inlet Enthalpy</t>
  </si>
  <si>
    <t xml:space="preserve">BTU / lb</t>
  </si>
  <si>
    <t xml:space="preserve">Drying Chamber Inlet Mass Flow</t>
  </si>
  <si>
    <t xml:space="preserve">Drying Chamber Exhaust Temp</t>
  </si>
  <si>
    <t xml:space="preserve">Drying Chamber Exhaust Mixing Ratio</t>
  </si>
  <si>
    <t xml:space="preserve">Drying Chamber Exhaust Relative Humidity</t>
  </si>
  <si>
    <t xml:space="preserve">Drying Chamber Exhaust Dew Point</t>
  </si>
  <si>
    <t xml:space="preserve">Drying Chamber Exhaust Enthalpy</t>
  </si>
  <si>
    <t xml:space="preserve">Drying Chamber Exhaust Mass Flow</t>
  </si>
  <si>
    <t xml:space="preserve">*** Economizer Cooling Side ***</t>
  </si>
  <si>
    <t xml:space="preserve">Economizer Inlet Temp</t>
  </si>
  <si>
    <t xml:space="preserve">Economizer Inlet Mixing Ratio</t>
  </si>
  <si>
    <t xml:space="preserve">Economizer Inlet Relative Humidity</t>
  </si>
  <si>
    <t xml:space="preserve">Economizer Inlet Dew Point</t>
  </si>
  <si>
    <t xml:space="preserve">Economizer Inlet Enthalpy</t>
  </si>
  <si>
    <t xml:space="preserve">Economizer Inlet Mass Flow</t>
  </si>
  <si>
    <t xml:space="preserve">Economizer Exhaust Temp</t>
  </si>
  <si>
    <t xml:space="preserve">Economizer Exhaust Mixing Ratio</t>
  </si>
  <si>
    <t xml:space="preserve">Economizer Exhaust Relative Humidity</t>
  </si>
  <si>
    <t xml:space="preserve">Economizer Exhaust Dew Point</t>
  </si>
  <si>
    <t xml:space="preserve">Economizer Exhaust Enthalpy</t>
  </si>
  <si>
    <t xml:space="preserve">Economizer Exhaust Mass Flow</t>
  </si>
  <si>
    <t xml:space="preserve">*** Evaporator ***</t>
  </si>
  <si>
    <t xml:space="preserve">Evaporator Inlet Temp</t>
  </si>
  <si>
    <t xml:space="preserve">Evaporator Inlet Mixing Ratio</t>
  </si>
  <si>
    <t xml:space="preserve">Evaporator Inlet Relative Humidity</t>
  </si>
  <si>
    <t xml:space="preserve">Evaporator Inlet Dew Point</t>
  </si>
  <si>
    <t xml:space="preserve">Evaporator Inlet Enthalpy</t>
  </si>
  <si>
    <t xml:space="preserve">Evaporator Inlet Mass Flow</t>
  </si>
  <si>
    <t xml:space="preserve">Evaporator Exhaust Temp</t>
  </si>
  <si>
    <t xml:space="preserve">Evaporator Exhaust Mixing Ratio</t>
  </si>
  <si>
    <t xml:space="preserve">Evaporator Exhaust Relative Humidity</t>
  </si>
  <si>
    <t xml:space="preserve">Evaporator Exhaust Dew Point</t>
  </si>
  <si>
    <t xml:space="preserve">Evaporator Exhaust Enthalpy</t>
  </si>
  <si>
    <t xml:space="preserve">Evaporator Exhaust Mass Flow</t>
  </si>
  <si>
    <t xml:space="preserve">*** Economizer Heating Side ***</t>
  </si>
  <si>
    <t xml:space="preserve">*** Condenser ***</t>
  </si>
  <si>
    <t xml:space="preserve">Condenser Inlet Temp</t>
  </si>
  <si>
    <t xml:space="preserve">Condenser Inlet Mixing Ratio</t>
  </si>
  <si>
    <t xml:space="preserve">Condenser Inlet Relative Humidity</t>
  </si>
  <si>
    <t xml:space="preserve">Condenser Inlet Dew Point</t>
  </si>
  <si>
    <t xml:space="preserve">Condenser Inlet Enthalpy</t>
  </si>
  <si>
    <t xml:space="preserve">Condenser Inlet Mass Flow</t>
  </si>
  <si>
    <t xml:space="preserve">Condenser Exhaust Temp</t>
  </si>
  <si>
    <t xml:space="preserve">Condenser Exhaust Mixing Ratio</t>
  </si>
  <si>
    <t xml:space="preserve">Condenser Exhaust Relative Humidity</t>
  </si>
  <si>
    <t xml:space="preserve">Condenser Exhaust Dew Point</t>
  </si>
  <si>
    <t xml:space="preserve">Condenser Exhaust Enthalpy</t>
  </si>
  <si>
    <t xml:space="preserve">Condenser Exhaust Mass Flow</t>
  </si>
  <si>
    <t xml:space="preserve">*** Refrigerant Circuit ***</t>
  </si>
  <si>
    <t xml:space="preserve">Evaporator Inlet Entropy</t>
  </si>
  <si>
    <t xml:space="preserve">BTU / lb R</t>
  </si>
  <si>
    <t xml:space="preserve">Evaporator Inlet Quality</t>
  </si>
  <si>
    <t xml:space="preserve">Evaporator Saturation Temp</t>
  </si>
  <si>
    <t xml:space="preserve">Evaporator Saturation Pressure</t>
  </si>
  <si>
    <t xml:space="preserve">Evaporator Exhaust Entropy</t>
  </si>
  <si>
    <t xml:space="preserve">Evaporator Exhaust Quality</t>
  </si>
  <si>
    <t xml:space="preserve">.</t>
  </si>
  <si>
    <t xml:space="preserve">Economizer Inlet Entropy</t>
  </si>
  <si>
    <t xml:space="preserve">Economizer Exhaust Entropy</t>
  </si>
  <si>
    <t xml:space="preserve">*** Compressor ***</t>
  </si>
  <si>
    <t xml:space="preserve">Compressor Inlet Temp</t>
  </si>
  <si>
    <t xml:space="preserve">Compressor Inlet Enthalpy</t>
  </si>
  <si>
    <t xml:space="preserve">Compressor Inlet Entropy</t>
  </si>
  <si>
    <t xml:space="preserve">Compressor Shell Temp</t>
  </si>
  <si>
    <t xml:space="preserve">Compressor Shell Enthalpy</t>
  </si>
  <si>
    <t xml:space="preserve">Compressor Shell Entropy</t>
  </si>
  <si>
    <t xml:space="preserve">Compressor Exhaust Temp</t>
  </si>
  <si>
    <t xml:space="preserve">Compressor Exhaust Enthalpy</t>
  </si>
  <si>
    <t xml:space="preserve">Compressor Exhaust Entropy</t>
  </si>
  <si>
    <t xml:space="preserve">Condenser Inlet Entropy</t>
  </si>
  <si>
    <t xml:space="preserve">Condenser Inlet Quality</t>
  </si>
  <si>
    <t xml:space="preserve">Condenser Saturation Temp</t>
  </si>
  <si>
    <t xml:space="preserve">Condenser Saturation Pressure</t>
  </si>
  <si>
    <t xml:space="preserve">Condenser Exhaust Entropy</t>
  </si>
  <si>
    <t xml:space="preserve">Condenser Exhaust Quality</t>
  </si>
  <si>
    <t xml:space="preserve">*** Subcooler ***</t>
  </si>
  <si>
    <t xml:space="preserve">Subcooler Inlet Temp</t>
  </si>
  <si>
    <t xml:space="preserve">Subcooler Inlet Enthalpy</t>
  </si>
  <si>
    <t xml:space="preserve">Subcooler Inlet Entropy</t>
  </si>
  <si>
    <t xml:space="preserve">Subcooler Inlet Quality</t>
  </si>
  <si>
    <t xml:space="preserve">Subcooler Exhaust Temp</t>
  </si>
  <si>
    <t xml:space="preserve">Subcooler Exhaust Enthalpy</t>
  </si>
  <si>
    <t xml:space="preserve">Subcooler Exhaust Entropy</t>
  </si>
  <si>
    <t xml:space="preserve">Subcooler Exhaust Quality</t>
  </si>
  <si>
    <t xml:space="preserve">Economizer Inlet Quality</t>
  </si>
  <si>
    <t xml:space="preserve">Economizer Exhaust Quality</t>
  </si>
  <si>
    <t xml:space="preserve">*** Expansion Valve ***</t>
  </si>
  <si>
    <t xml:space="preserve">Expansion Valve Inlet Temp</t>
  </si>
  <si>
    <t xml:space="preserve">Expansion Valve Inlet Enthalpy</t>
  </si>
  <si>
    <t xml:space="preserve">Expansion Valve Inlet Entropy</t>
  </si>
  <si>
    <t xml:space="preserve">Expansion Valve Inlet Quality</t>
  </si>
  <si>
    <t xml:space="preserve">Expansion Valve Exhaust Temp</t>
  </si>
  <si>
    <t xml:space="preserve">Expansion Valve Exhaust Enthalpy</t>
  </si>
  <si>
    <t xml:space="preserve">Expansion Valve Exhaust Entropy</t>
  </si>
  <si>
    <t xml:space="preserve">Expansion Valve Exhaust Quality</t>
  </si>
  <si>
    <t xml:space="preserve">*** Performance ***</t>
  </si>
  <si>
    <t xml:space="preserve">Q Compressor</t>
  </si>
  <si>
    <t xml:space="preserve">BTU / hr</t>
  </si>
  <si>
    <t xml:space="preserve">Q Evaporator</t>
  </si>
  <si>
    <t xml:space="preserve">Q Condenser</t>
  </si>
  <si>
    <t xml:space="preserve">Q Air Economizer</t>
  </si>
  <si>
    <t xml:space="preserve">Q Ref Economizer</t>
  </si>
  <si>
    <t xml:space="preserve">Refrigerant Mass Flow</t>
  </si>
  <si>
    <t xml:space="preserve">Total Drying Capacity</t>
  </si>
  <si>
    <t xml:space="preserve">Q Subcooler</t>
  </si>
  <si>
    <r>
      <rPr>
        <sz val="10"/>
        <color rgb="FF800080"/>
        <rFont val="Times New Roman"/>
        <family val="1"/>
        <charset val="1"/>
      </rPr>
      <t xml:space="preserve">COP</t>
    </r>
    <r>
      <rPr>
        <vertAlign val="subscript"/>
        <sz val="10"/>
        <color rgb="FF800080"/>
        <rFont val="Times New Roman"/>
        <family val="1"/>
        <charset val="1"/>
      </rPr>
      <t xml:space="preserve">C</t>
    </r>
  </si>
  <si>
    <r>
      <rPr>
        <sz val="10"/>
        <color rgb="FF800080"/>
        <rFont val="Times New Roman"/>
        <family val="1"/>
        <charset val="1"/>
      </rPr>
      <t xml:space="preserve">COP</t>
    </r>
    <r>
      <rPr>
        <vertAlign val="subscript"/>
        <sz val="10"/>
        <color rgb="FF800080"/>
        <rFont val="Times New Roman"/>
        <family val="1"/>
        <charset val="1"/>
      </rPr>
      <t xml:space="preserve">H</t>
    </r>
  </si>
  <si>
    <t xml:space="preserve">Drying Efficiency</t>
  </si>
  <si>
    <r>
      <rPr>
        <b val="true"/>
        <i val="true"/>
        <sz val="11"/>
        <color rgb="FF0000FF"/>
        <rFont val="Times New Roman"/>
        <family val="1"/>
        <charset val="1"/>
      </rPr>
      <t xml:space="preserve">Heat Pump Closed Loop Spray Drying ~ </t>
    </r>
    <r>
      <rPr>
        <b val="true"/>
        <sz val="11"/>
        <color rgb="FF0000FF"/>
        <rFont val="Times New Roman"/>
        <family val="1"/>
        <charset val="1"/>
      </rPr>
      <t xml:space="preserve">10K Lb / Hr Class ~ Retrofit Energy Savings Projection</t>
    </r>
  </si>
  <si>
    <t xml:space="preserve">Total Heat Pump Energy Consumption</t>
  </si>
  <si>
    <r>
      <rPr>
        <b val="true"/>
        <sz val="10"/>
        <rFont val="Times New Roman"/>
        <family val="1"/>
        <charset val="1"/>
      </rPr>
      <t xml:space="preserve">Nominal Utility Data for Conventional Spray Dryer </t>
    </r>
    <r>
      <rPr>
        <vertAlign val="superscript"/>
        <sz val="13"/>
        <rFont val="Times New Roman"/>
        <family val="1"/>
        <charset val="1"/>
      </rPr>
      <t xml:space="preserve">Note 3</t>
    </r>
  </si>
  <si>
    <r>
      <rPr>
        <b val="true"/>
        <sz val="10"/>
        <rFont val="Times New Roman"/>
        <family val="1"/>
        <charset val="1"/>
      </rPr>
      <t xml:space="preserve">Energy Cost Basis</t>
    </r>
    <r>
      <rPr>
        <sz val="10"/>
        <rFont val="Times New Roman"/>
        <family val="1"/>
        <charset val="1"/>
      </rPr>
      <t xml:space="preserve"> </t>
    </r>
    <r>
      <rPr>
        <vertAlign val="superscript"/>
        <sz val="13"/>
        <rFont val="Times New Roman"/>
        <family val="1"/>
        <charset val="1"/>
      </rPr>
      <t xml:space="preserve">Note 4</t>
    </r>
  </si>
  <si>
    <t xml:space="preserve">Available Mains Pwr, MW</t>
  </si>
  <si>
    <t xml:space="preserve">Present Use, MW</t>
  </si>
  <si>
    <t xml:space="preserve">Note 1: Electrical consumption common to both Conventional and HPCL configurations, e.g blowers, is ignored.</t>
  </si>
  <si>
    <t xml:space="preserve"> Self Propelled Scientific, LLC</t>
  </si>
  <si>
    <t xml:space="preserve">Note 2: Yellow highlighted cells from HPCL Dryer simulation software; OptiCalc Sim tab.</t>
  </si>
  <si>
    <t xml:space="preserve"> Santa Rosa, CA 95401</t>
  </si>
  <si>
    <t xml:space="preserve">Note 3: Dryer operating parameters and utility data from dryer vendor. </t>
  </si>
  <si>
    <t xml:space="preserve"> 860 202 2021</t>
  </si>
  <si>
    <t xml:space="preserve"> </t>
  </si>
  <si>
    <t xml:space="preserve">Note 4: Gas and electric utility rates from EIA.</t>
  </si>
  <si>
    <t xml:space="preserve"> May 17, 2024</t>
  </si>
  <si>
    <t xml:space="preserve">Note 4: </t>
  </si>
  <si>
    <t xml:space="preserve">New line item added (light green)  “Additional Heat Pump Blower Power”.</t>
  </si>
  <si>
    <r>
      <rPr>
        <sz val="9"/>
        <color rgb="FF0000FF"/>
        <rFont val="Arial"/>
        <family val="2"/>
        <charset val="1"/>
      </rPr>
      <t xml:space="preserve">This assumes approximately </t>
    </r>
    <r>
      <rPr>
        <b val="true"/>
        <sz val="9"/>
        <color rgb="FFFF00FF"/>
        <rFont val="Arial"/>
        <family val="2"/>
        <charset val="1"/>
      </rPr>
      <t xml:space="preserve">450</t>
    </r>
    <r>
      <rPr>
        <sz val="9"/>
        <color rgb="FF0000FF"/>
        <rFont val="Arial"/>
        <family val="2"/>
        <charset val="1"/>
      </rPr>
      <t xml:space="preserve"> additional blower HP, to accommodate high heat pump airflow per Opticalc,</t>
    </r>
  </si>
  <si>
    <t xml:space="preserve">and /or additional blower(s) for dual air loop configuration.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</si>
</sst>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0.00%"/>
    <numFmt numFmtId="166" formatCode="#,##0"/>
    <numFmt numFmtId="167" formatCode="#,##0.0"/>
    <numFmt numFmtId="168" formatCode="0%"/>
    <numFmt numFmtId="169" formatCode="0.0000"/>
    <numFmt numFmtId="170" formatCode="[$$-409]#,##0;[RED]\-[$$-409]#,##0"/>
    <numFmt numFmtId="171" formatCode="[$$-409]#,###;[RED]\-[$$-409]#,###"/>
    <numFmt numFmtId="172" formatCode="[$$-409]#,###;\-[$$-409]#,###"/>
    <numFmt numFmtId="173" formatCode="[$$-409]#,###.00;[RED]\-[$$-409]#,###.00"/>
    <numFmt numFmtId="174" formatCode="[$$-409]#,##0;\-[$$-409]#,##0"/>
    <numFmt numFmtId="175" formatCode="#,##0.000"/>
    <numFmt numFmtId="176" formatCode="[$$-409]#,##0.00;[RED]\-[$$-409]#,##0.00"/>
    <numFmt numFmtId="177" formatCode="0.0"/>
    <numFmt numFmtId="178" formatCode="[$$-409]#,##0.000;[RED]\-[$$-409]#,##0.000"/>
    <numFmt numFmtId="179" formatCode="0.00"/>
    <numFmt numFmtId="180" formatCode="0.0%"/>
    <numFmt numFmtId="181" formatCode="#,##0.00000"/>
    <numFmt numFmtId="182" formatCode="#,###"/>
    <numFmt numFmtId="183" formatCode="0.00E+00"/>
    <numFmt numFmtId="184" formatCode="#,##0.00"/>
    <numFmt numFmtId="185" formatCode="[$$-409]#,##0.0000;[RED]\-[$$-409]#,##0.0000"/>
    <numFmt numFmtId="186" formatCode="@"/>
  </numFmts>
  <fonts count="7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i val="true"/>
      <sz val="11"/>
      <color rgb="FF0000FF"/>
      <name val="Times New Roman"/>
      <family val="1"/>
      <charset val="1"/>
    </font>
    <font>
      <b val="true"/>
      <sz val="11"/>
      <color rgb="FF0000FF"/>
      <name val="Times New Roman"/>
      <family val="1"/>
      <charset val="1"/>
    </font>
    <font>
      <b val="true"/>
      <sz val="11"/>
      <color rgb="FF0000E9"/>
      <name val="Times New Roman"/>
      <family val="1"/>
      <charset val="1"/>
    </font>
    <font>
      <b val="true"/>
      <sz val="10"/>
      <color rgb="FF0000E9"/>
      <name val="Times New Roman"/>
      <family val="1"/>
      <charset val="1"/>
    </font>
    <font>
      <b val="true"/>
      <i val="true"/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i val="true"/>
      <sz val="10"/>
      <color rgb="FF0000E9"/>
      <name val="Times New Roman"/>
      <family val="1"/>
      <charset val="1"/>
    </font>
    <font>
      <i val="true"/>
      <sz val="10"/>
      <color rgb="FF0000EE"/>
      <name val="Times New Roman"/>
      <family val="1"/>
      <charset val="1"/>
    </font>
    <font>
      <sz val="10"/>
      <color rgb="FF996600"/>
      <name val="Times New Roman"/>
      <family val="1"/>
      <charset val="1"/>
    </font>
    <font>
      <sz val="10"/>
      <color rgb="FFCCCCCC"/>
      <name val="Times New Roman"/>
      <family val="1"/>
      <charset val="1"/>
    </font>
    <font>
      <sz val="10"/>
      <color rgb="FFC0C0C0"/>
      <name val="Times New Roman"/>
      <family val="1"/>
      <charset val="1"/>
    </font>
    <font>
      <sz val="10"/>
      <color rgb="FF0000EE"/>
      <name val="Times New Roman"/>
      <family val="1"/>
      <charset val="1"/>
    </font>
    <font>
      <sz val="11"/>
      <color rgb="FF9D00E9"/>
      <name val="Arial"/>
      <family val="2"/>
      <charset val="1"/>
    </font>
    <font>
      <sz val="11"/>
      <color rgb="FF9D00E9"/>
      <name val="Times New Roman"/>
      <family val="1"/>
      <charset val="1"/>
    </font>
    <font>
      <sz val="9"/>
      <color rgb="FF0000FF"/>
      <name val="Times New Roman"/>
      <family val="1"/>
      <charset val="1"/>
    </font>
    <font>
      <sz val="10"/>
      <color rgb="FF0000FF"/>
      <name val="Times New Roman"/>
      <family val="1"/>
      <charset val="1"/>
    </font>
    <font>
      <sz val="9"/>
      <color rgb="FF0000E9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0000E9"/>
      <name val="Times New Roman"/>
      <family val="1"/>
      <charset val="1"/>
    </font>
    <font>
      <sz val="9"/>
      <name val="Arial"/>
      <family val="2"/>
      <charset val="1"/>
    </font>
    <font>
      <sz val="10"/>
      <color rgb="FF0000E9"/>
      <name val="Arial"/>
      <family val="2"/>
      <charset val="1"/>
    </font>
    <font>
      <sz val="10"/>
      <color rgb="FF9D00E9"/>
      <name val="Times New Roman"/>
      <family val="1"/>
      <charset val="1"/>
    </font>
    <font>
      <sz val="11"/>
      <color rgb="FF8E03A3"/>
      <name val="Arial"/>
      <family val="2"/>
      <charset val="1"/>
    </font>
    <font>
      <sz val="10"/>
      <color rgb="FF808080"/>
      <name val="Times New Roman"/>
      <family val="1"/>
      <charset val="1"/>
    </font>
    <font>
      <sz val="11"/>
      <color rgb="FF0000FF"/>
      <name val="Times New Roman"/>
      <family val="1"/>
      <charset val="1"/>
    </font>
    <font>
      <vertAlign val="superscript"/>
      <sz val="13"/>
      <name val="Times New Roman"/>
      <family val="1"/>
      <charset val="1"/>
    </font>
    <font>
      <sz val="10"/>
      <color rgb="FFFF00FF"/>
      <name val="Times New Roman"/>
      <family val="1"/>
      <charset val="1"/>
    </font>
    <font>
      <sz val="9"/>
      <color rgb="FF808080"/>
      <name val="Times New Roman"/>
      <family val="1"/>
      <charset val="1"/>
    </font>
    <font>
      <sz val="10"/>
      <color rgb="FF808080"/>
      <name val="Arial"/>
      <family val="2"/>
      <charset val="1"/>
    </font>
    <font>
      <vertAlign val="subscript"/>
      <sz val="13"/>
      <name val="Times New Roman"/>
      <family val="1"/>
      <charset val="1"/>
    </font>
    <font>
      <sz val="9"/>
      <color rgb="FF800000"/>
      <name val="Times New Roman"/>
      <family val="1"/>
      <charset val="1"/>
    </font>
    <font>
      <sz val="10"/>
      <color rgb="FFB2B2B2"/>
      <name val="Times New Roman"/>
      <family val="1"/>
      <charset val="1"/>
    </font>
    <font>
      <sz val="10.5"/>
      <name val="Times New Roman"/>
      <family val="1"/>
      <charset val="1"/>
    </font>
    <font>
      <sz val="10.5"/>
      <name val="Arial"/>
      <family val="2"/>
      <charset val="1"/>
    </font>
    <font>
      <vertAlign val="subscript"/>
      <sz val="10"/>
      <name val="Times New Roman"/>
      <family val="1"/>
      <charset val="1"/>
    </font>
    <font>
      <i val="true"/>
      <sz val="10.5"/>
      <color rgb="FF0000FF"/>
      <name val="Times New Roman"/>
      <family val="1"/>
      <charset val="1"/>
    </font>
    <font>
      <i val="true"/>
      <sz val="10"/>
      <color rgb="FF0000FF"/>
      <name val="Times New Roman"/>
      <family val="1"/>
      <charset val="1"/>
    </font>
    <font>
      <i val="true"/>
      <vertAlign val="subscript"/>
      <sz val="10"/>
      <color rgb="FF0000FF"/>
      <name val="Times New Roman"/>
      <family val="1"/>
      <charset val="1"/>
    </font>
    <font>
      <sz val="9"/>
      <name val="Helvetica Neue"/>
      <family val="0"/>
      <charset val="1"/>
    </font>
    <font>
      <sz val="8"/>
      <name val="Helvetica Neue"/>
      <family val="0"/>
      <charset val="1"/>
    </font>
    <font>
      <vertAlign val="superscript"/>
      <sz val="9"/>
      <name val="Helvetica Neue"/>
      <family val="0"/>
      <charset val="1"/>
    </font>
    <font>
      <sz val="10.5"/>
      <name val="Helvetica Neue"/>
      <family val="0"/>
      <charset val="1"/>
    </font>
    <font>
      <b val="true"/>
      <vertAlign val="subscript"/>
      <sz val="9"/>
      <name val="Helvetica Neue"/>
      <family val="0"/>
      <charset val="1"/>
    </font>
    <font>
      <vertAlign val="subscript"/>
      <sz val="12"/>
      <name val="Times New Roman"/>
      <family val="1"/>
      <charset val="1"/>
    </font>
    <font>
      <sz val="10.5"/>
      <color rgb="FF0000FF"/>
      <name val="Arial"/>
      <family val="2"/>
      <charset val="1"/>
    </font>
    <font>
      <i val="true"/>
      <sz val="9"/>
      <color rgb="FF0000FF"/>
      <name val="Helvetica Neue"/>
      <family val="0"/>
      <charset val="1"/>
    </font>
    <font>
      <b val="true"/>
      <i val="true"/>
      <vertAlign val="subscript"/>
      <sz val="9"/>
      <color rgb="FF0000FF"/>
      <name val="Helvetica Neue"/>
      <family val="0"/>
      <charset val="1"/>
    </font>
    <font>
      <i val="true"/>
      <sz val="10.5"/>
      <color rgb="FF0000FF"/>
      <name val="Helvetica Neue"/>
      <family val="0"/>
      <charset val="1"/>
    </font>
    <font>
      <sz val="8"/>
      <color rgb="FF808080"/>
      <name val="Arial"/>
      <family val="2"/>
      <charset val="1"/>
    </font>
    <font>
      <sz val="10.5"/>
      <color rgb="FFFF00FF"/>
      <name val="Arial"/>
      <family val="2"/>
      <charset val="1"/>
    </font>
    <font>
      <i val="true"/>
      <sz val="10.5"/>
      <name val="Times New Roman"/>
      <family val="1"/>
      <charset val="1"/>
    </font>
    <font>
      <sz val="10.5"/>
      <color rgb="FF0000FF"/>
      <name val="Times New Roman"/>
      <family val="1"/>
      <charset val="1"/>
    </font>
    <font>
      <sz val="10.5"/>
      <color rgb="FF808080"/>
      <name val="Times New Roman"/>
      <family val="1"/>
      <charset val="1"/>
    </font>
    <font>
      <sz val="10.5"/>
      <color rgb="FF808080"/>
      <name val="Arial"/>
      <family val="2"/>
      <charset val="1"/>
    </font>
    <font>
      <vertAlign val="superscript"/>
      <sz val="10"/>
      <color rgb="FF808080"/>
      <name val="Arial"/>
      <family val="2"/>
      <charset val="1"/>
    </font>
    <font>
      <sz val="9"/>
      <color rgb="FF808080"/>
      <name val="Arial"/>
      <family val="2"/>
      <charset val="1"/>
    </font>
    <font>
      <sz val="10"/>
      <color rgb="FF800080"/>
      <name val="Times New Roman"/>
      <family val="1"/>
      <charset val="1"/>
    </font>
    <font>
      <sz val="10"/>
      <color rgb="FF800000"/>
      <name val="Times New Roman"/>
      <family val="1"/>
      <charset val="1"/>
    </font>
    <font>
      <vertAlign val="subscript"/>
      <sz val="10"/>
      <color rgb="FF800080"/>
      <name val="Times New Roman"/>
      <family val="1"/>
      <charset val="1"/>
    </font>
    <font>
      <sz val="10"/>
      <color rgb="FF8E03A3"/>
      <name val="Times New Roman"/>
      <family val="1"/>
      <charset val="1"/>
    </font>
    <font>
      <sz val="9"/>
      <color rgb="FF0000FF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sz val="9"/>
      <color rgb="FFFF00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ECFDFC"/>
        <bgColor rgb="FFE1FFCC"/>
      </patternFill>
    </fill>
    <fill>
      <patternFill patternType="solid">
        <fgColor rgb="FFE1FFCC"/>
        <bgColor rgb="FFCCFFCC"/>
      </patternFill>
    </fill>
    <fill>
      <patternFill patternType="solid">
        <fgColor rgb="FFE8E8E8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E1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>
        <color rgb="FF0000FF"/>
      </top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3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31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5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5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33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7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3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2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3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2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9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82" fontId="43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2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3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5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2" fontId="48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2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2" fontId="39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82" fontId="3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82" fontId="5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4" fontId="6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4" fontId="6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4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6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8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8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7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6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7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venture Advantage 2A" xfId="20"/>
  </cellStyles>
  <colors>
    <indexedColors>
      <rgbColor rgb="FF000000"/>
      <rgbColor rgb="FFECFDF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E9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9D00E9"/>
      <rgbColor rgb="FFFF8080"/>
      <rgbColor rgb="FF0066CC"/>
      <rgbColor rgb="FFCCCCCC"/>
      <rgbColor rgb="FF000080"/>
      <rgbColor rgb="FFFF00FF"/>
      <rgbColor rgb="FFFFFF00"/>
      <rgbColor rgb="FF00FFFF"/>
      <rgbColor rgb="FF8E03A3"/>
      <rgbColor rgb="FF800000"/>
      <rgbColor rgb="FF008080"/>
      <rgbColor rgb="FF0000EE"/>
      <rgbColor rgb="FF00CCFF"/>
      <rgbColor rgb="FFE1FFCC"/>
      <rgbColor rgb="FFCCFFCC"/>
      <rgbColor rgb="FFE8E8E8"/>
      <rgbColor rgb="FF99CCFF"/>
      <rgbColor rgb="FFFF99CC"/>
      <rgbColor rgb="FFCC99FF"/>
      <rgbColor rgb="FFDDDDDD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fo@selfpropelled.com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selfpropelled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N87"/>
  <sheetViews>
    <sheetView showFormulas="false" showGridLines="true" showRowColHeaders="tru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30" activeCellId="0" sqref="N3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3.93"/>
    <col collapsed="false" customWidth="true" hidden="false" outlineLevel="0" max="2" min="2" style="2" width="44.45"/>
    <col collapsed="false" customWidth="true" hidden="false" outlineLevel="0" max="3" min="3" style="3" width="19.46"/>
    <col collapsed="false" customWidth="true" hidden="false" outlineLevel="0" max="4" min="4" style="4" width="19.46"/>
    <col collapsed="false" customWidth="true" hidden="false" outlineLevel="0" max="5" min="5" style="1" width="6.01"/>
    <col collapsed="false" customWidth="true" hidden="false" outlineLevel="0" max="6" min="6" style="1" width="22.3"/>
    <col collapsed="false" customWidth="true" hidden="false" outlineLevel="0" max="7" min="7" style="1" width="27.89"/>
    <col collapsed="false" customWidth="true" hidden="false" outlineLevel="0" max="8" min="8" style="1" width="19.46"/>
    <col collapsed="false" customWidth="true" hidden="false" outlineLevel="0" max="9" min="9" style="1" width="13.15"/>
    <col collapsed="false" customWidth="true" hidden="false" outlineLevel="0" max="10" min="10" style="1" width="17.1"/>
    <col collapsed="false" customWidth="false" hidden="false" outlineLevel="0" max="11" min="11" style="1" width="11.53"/>
    <col collapsed="false" customWidth="true" hidden="false" outlineLevel="0" max="12" min="12" style="1" width="4.14"/>
    <col collapsed="false" customWidth="false" hidden="false" outlineLevel="0" max="1021" min="13" style="1" width="11.53"/>
    <col collapsed="false" customWidth="false" hidden="false" outlineLevel="0" max="1022" min="1022" style="5" width="11.53"/>
  </cols>
  <sheetData>
    <row r="1" customFormat="false" ht="12.8" hidden="false" customHeight="false" outlineLevel="0" collapsed="false">
      <c r="B1" s="1"/>
      <c r="C1" s="1"/>
      <c r="D1" s="1"/>
      <c r="E1" s="6"/>
    </row>
    <row r="2" customFormat="false" ht="12.8" hidden="false" customHeight="false" outlineLevel="0" collapsed="false">
      <c r="B2" s="1"/>
      <c r="C2" s="1"/>
      <c r="D2" s="1"/>
      <c r="E2" s="6"/>
    </row>
    <row r="3" customFormat="false" ht="15.35" hidden="false" customHeight="true" outlineLevel="0" collapsed="false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</row>
    <row r="4" customFormat="false" ht="11.9" hidden="false" customHeight="true" outlineLevel="0" collapsed="false">
      <c r="B4" s="8"/>
      <c r="C4" s="9"/>
      <c r="D4" s="9"/>
      <c r="E4" s="6"/>
      <c r="F4" s="10"/>
      <c r="G4" s="11"/>
      <c r="H4" s="11"/>
      <c r="I4" s="11"/>
      <c r="J4" s="11"/>
      <c r="K4" s="11"/>
    </row>
    <row r="5" customFormat="false" ht="12.8" hidden="false" customHeight="false" outlineLevel="0" collapsed="false">
      <c r="B5" s="1"/>
      <c r="C5" s="1"/>
      <c r="D5" s="1"/>
      <c r="E5" s="5"/>
      <c r="F5" s="5"/>
      <c r="G5" s="5"/>
      <c r="H5" s="5"/>
      <c r="I5" s="5"/>
      <c r="J5" s="5"/>
      <c r="K5" s="5"/>
    </row>
    <row r="6" customFormat="false" ht="13.8" hidden="false" customHeight="false" outlineLevel="0" collapsed="false">
      <c r="B6" s="12" t="s">
        <v>1</v>
      </c>
      <c r="C6" s="12"/>
      <c r="D6" s="12"/>
      <c r="E6" s="6"/>
      <c r="F6" s="12" t="s">
        <v>2</v>
      </c>
      <c r="G6" s="12"/>
      <c r="H6" s="12"/>
      <c r="I6" s="12"/>
      <c r="J6" s="12"/>
      <c r="K6" s="12"/>
      <c r="L6" s="3"/>
    </row>
    <row r="7" customFormat="false" ht="12.8" hidden="false" customHeight="false" outlineLevel="0" collapsed="false">
      <c r="B7" s="13"/>
      <c r="C7" s="14" t="s">
        <v>3</v>
      </c>
      <c r="D7" s="15" t="s">
        <v>4</v>
      </c>
      <c r="F7" s="13"/>
      <c r="G7" s="16"/>
      <c r="H7" s="14" t="s">
        <v>3</v>
      </c>
      <c r="I7" s="14"/>
      <c r="J7" s="15" t="s">
        <v>4</v>
      </c>
      <c r="K7" s="15"/>
    </row>
    <row r="8" customFormat="false" ht="12.8" hidden="false" customHeight="false" outlineLevel="0" collapsed="false">
      <c r="B8" s="17"/>
      <c r="C8" s="18"/>
      <c r="D8" s="18"/>
      <c r="F8" s="19"/>
      <c r="G8" s="5"/>
      <c r="H8" s="5"/>
      <c r="I8" s="5"/>
      <c r="J8" s="5"/>
      <c r="K8" s="20"/>
    </row>
    <row r="9" customFormat="false" ht="12.8" hidden="false" customHeight="false" outlineLevel="0" collapsed="false">
      <c r="B9" s="21" t="s">
        <v>5</v>
      </c>
      <c r="C9" s="22"/>
      <c r="D9" s="22"/>
      <c r="F9" s="17"/>
      <c r="H9" s="23" t="s">
        <v>6</v>
      </c>
      <c r="I9" s="23" t="s">
        <v>7</v>
      </c>
      <c r="J9" s="24" t="s">
        <v>6</v>
      </c>
      <c r="K9" s="25" t="s">
        <v>7</v>
      </c>
    </row>
    <row r="10" customFormat="false" ht="12.8" hidden="false" customHeight="false" outlineLevel="0" collapsed="false">
      <c r="B10" s="26" t="s">
        <v>8</v>
      </c>
      <c r="C10" s="27" t="n">
        <v>11000</v>
      </c>
      <c r="D10" s="27"/>
      <c r="F10" s="28"/>
      <c r="G10" s="29" t="s">
        <v>9</v>
      </c>
      <c r="H10" s="30" t="n">
        <f aca="false">(C24/G54)+G37</f>
        <v>187.330588235294</v>
      </c>
      <c r="I10" s="31"/>
      <c r="J10" s="32" t="n">
        <v>0</v>
      </c>
      <c r="K10" s="33"/>
    </row>
    <row r="11" customFormat="false" ht="12.8" hidden="false" customHeight="false" outlineLevel="0" collapsed="false">
      <c r="B11" s="26" t="s">
        <v>10</v>
      </c>
      <c r="C11" s="34" t="n">
        <v>0.3</v>
      </c>
      <c r="D11" s="34"/>
      <c r="E11" s="35"/>
      <c r="F11" s="17"/>
      <c r="G11" s="23"/>
      <c r="H11" s="23"/>
      <c r="I11" s="9"/>
      <c r="J11" s="36"/>
      <c r="K11" s="33"/>
    </row>
    <row r="12" customFormat="false" ht="12.8" hidden="false" customHeight="false" outlineLevel="0" collapsed="false">
      <c r="B12" s="26" t="s">
        <v>11</v>
      </c>
      <c r="C12" s="34" t="n">
        <f aca="false">C15/C10</f>
        <v>0.681818181818182</v>
      </c>
      <c r="D12" s="34"/>
      <c r="F12" s="37"/>
      <c r="G12" s="38" t="s">
        <v>12</v>
      </c>
      <c r="H12" s="39"/>
      <c r="I12" s="40" t="n">
        <f aca="false">C41</f>
        <v>32.2262602579132</v>
      </c>
      <c r="J12" s="41"/>
      <c r="K12" s="25" t="n">
        <f aca="false">D32</f>
        <v>1334.40797186401</v>
      </c>
    </row>
    <row r="13" customFormat="false" ht="12.8" hidden="false" customHeight="false" outlineLevel="0" collapsed="false">
      <c r="B13" s="26" t="s">
        <v>13</v>
      </c>
      <c r="C13" s="34" t="n">
        <v>0.04</v>
      </c>
      <c r="D13" s="34"/>
      <c r="F13" s="17"/>
      <c r="G13" s="9"/>
      <c r="H13" s="23"/>
      <c r="I13" s="23"/>
      <c r="J13" s="27"/>
      <c r="K13" s="27"/>
    </row>
    <row r="14" customFormat="false" ht="12.8" hidden="false" customHeight="false" outlineLevel="0" collapsed="false">
      <c r="B14" s="26" t="s">
        <v>14</v>
      </c>
      <c r="C14" s="34" t="n">
        <f aca="false">C12-C13</f>
        <v>0.641818181818182</v>
      </c>
      <c r="D14" s="34"/>
      <c r="F14" s="19"/>
      <c r="G14" s="5"/>
      <c r="H14" s="42"/>
      <c r="I14" s="42"/>
      <c r="J14" s="5"/>
      <c r="K14" s="33" t="s">
        <v>15</v>
      </c>
    </row>
    <row r="15" customFormat="false" ht="12.8" hidden="false" customHeight="false" outlineLevel="0" collapsed="false">
      <c r="B15" s="26" t="s">
        <v>16</v>
      </c>
      <c r="C15" s="27" t="n">
        <v>7500</v>
      </c>
      <c r="D15" s="27"/>
      <c r="F15" s="37"/>
      <c r="G15" s="43"/>
      <c r="H15" s="16" t="s">
        <v>17</v>
      </c>
      <c r="I15" s="16"/>
      <c r="J15" s="25" t="s">
        <v>18</v>
      </c>
      <c r="K15" s="44" t="s">
        <v>19</v>
      </c>
    </row>
    <row r="16" customFormat="false" ht="12.8" hidden="false" customHeight="false" outlineLevel="0" collapsed="false">
      <c r="B16" s="26"/>
      <c r="C16" s="18"/>
      <c r="D16" s="18"/>
      <c r="F16" s="17"/>
      <c r="G16" s="45" t="s">
        <v>20</v>
      </c>
      <c r="H16" s="46" t="n">
        <f aca="false">(H10-J10)*C49</f>
        <v>1629776.11764706</v>
      </c>
      <c r="I16" s="46"/>
      <c r="J16" s="33" t="n">
        <f aca="false">(I12-K12)*C49</f>
        <v>-11328980.890973</v>
      </c>
      <c r="K16" s="27" t="n">
        <f aca="false">J16*G50/G54</f>
        <v>-386544.828</v>
      </c>
      <c r="L16" s="47"/>
      <c r="M16" s="47"/>
    </row>
    <row r="17" customFormat="false" ht="12.8" hidden="false" customHeight="false" outlineLevel="0" collapsed="false">
      <c r="B17" s="26"/>
      <c r="C17" s="48"/>
      <c r="D17" s="48"/>
      <c r="F17" s="49"/>
      <c r="G17" s="50"/>
      <c r="H17" s="51"/>
      <c r="I17" s="52"/>
      <c r="J17" s="53"/>
      <c r="K17" s="27"/>
    </row>
    <row r="18" customFormat="false" ht="13.8" hidden="false" customHeight="false" outlineLevel="0" collapsed="false">
      <c r="B18" s="21" t="s">
        <v>21</v>
      </c>
      <c r="C18" s="27"/>
      <c r="D18" s="27"/>
      <c r="F18" s="54"/>
      <c r="G18" s="55" t="s">
        <v>22</v>
      </c>
      <c r="H18" s="56"/>
      <c r="I18" s="57" t="n">
        <f aca="false">H16+K16</f>
        <v>1243231.28964706</v>
      </c>
      <c r="J18" s="57"/>
      <c r="K18" s="58"/>
      <c r="M18" s="59"/>
    </row>
    <row r="19" customFormat="false" ht="12.8" hidden="false" customHeight="false" outlineLevel="0" collapsed="false">
      <c r="B19" s="26" t="s">
        <v>23</v>
      </c>
      <c r="C19" s="60" t="n">
        <v>100</v>
      </c>
      <c r="D19" s="61"/>
      <c r="F19" s="62"/>
      <c r="G19" s="47"/>
      <c r="H19" s="42"/>
      <c r="I19" s="42"/>
      <c r="J19" s="48"/>
      <c r="K19" s="48"/>
      <c r="M19" s="59"/>
    </row>
    <row r="20" customFormat="false" ht="12.8" hidden="false" customHeight="false" outlineLevel="0" collapsed="false">
      <c r="B20" s="26" t="s">
        <v>24</v>
      </c>
      <c r="C20" s="60" t="n">
        <f aca="false">G37*C49</f>
        <v>263876.117647059</v>
      </c>
      <c r="D20" s="63"/>
      <c r="F20" s="62"/>
      <c r="G20" s="47"/>
      <c r="H20" s="42"/>
      <c r="I20" s="42"/>
      <c r="J20" s="48"/>
      <c r="K20" s="48"/>
    </row>
    <row r="21" customFormat="false" ht="12.8" hidden="false" customHeight="false" outlineLevel="0" collapsed="false">
      <c r="B21" s="64"/>
      <c r="C21" s="65"/>
      <c r="D21" s="63"/>
      <c r="F21" s="37"/>
      <c r="G21" s="66" t="s">
        <v>25</v>
      </c>
      <c r="H21" s="67" t="n">
        <f aca="false">H16*K37</f>
        <v>2200197.75882353</v>
      </c>
      <c r="I21" s="67"/>
      <c r="J21" s="68" t="n">
        <f aca="false">J16*K36</f>
        <v>-1359477.70691676</v>
      </c>
      <c r="K21" s="68"/>
    </row>
    <row r="22" customFormat="false" ht="12.8" hidden="false" customHeight="false" outlineLevel="0" collapsed="false">
      <c r="B22" s="69"/>
      <c r="C22" s="47"/>
      <c r="D22" s="70"/>
      <c r="F22" s="71"/>
      <c r="G22" s="72" t="s">
        <v>26</v>
      </c>
      <c r="H22" s="73"/>
      <c r="I22" s="74" t="n">
        <f aca="false">H21+J21</f>
        <v>840720.051906766</v>
      </c>
      <c r="J22" s="74"/>
      <c r="K22" s="75"/>
    </row>
    <row r="23" customFormat="false" ht="12.8" hidden="false" customHeight="false" outlineLevel="0" collapsed="false">
      <c r="B23" s="21" t="s">
        <v>27</v>
      </c>
      <c r="C23" s="60"/>
      <c r="D23" s="63"/>
      <c r="E23" s="76"/>
      <c r="F23" s="62"/>
      <c r="G23" s="47"/>
      <c r="H23" s="48"/>
      <c r="I23" s="48"/>
      <c r="J23" s="48"/>
      <c r="K23" s="48"/>
    </row>
    <row r="24" customFormat="false" ht="12.8" hidden="false" customHeight="false" outlineLevel="0" collapsed="false">
      <c r="B24" s="26" t="s">
        <v>28</v>
      </c>
      <c r="C24" s="60" t="n">
        <f aca="false">15700000</f>
        <v>15700000</v>
      </c>
      <c r="D24" s="69"/>
      <c r="E24" s="47"/>
      <c r="F24" s="37"/>
      <c r="G24" s="43"/>
      <c r="H24" s="14"/>
      <c r="I24" s="14"/>
      <c r="J24" s="14"/>
      <c r="K24" s="77"/>
    </row>
    <row r="25" customFormat="false" ht="12.8" hidden="false" customHeight="false" outlineLevel="0" collapsed="false">
      <c r="B25" s="26" t="s">
        <v>29</v>
      </c>
      <c r="C25" s="60" t="n">
        <f aca="false">C24*C49/G54</f>
        <v>1365900</v>
      </c>
      <c r="D25" s="33"/>
      <c r="E25" s="76"/>
      <c r="F25" s="17"/>
      <c r="G25" s="45" t="s">
        <v>30</v>
      </c>
      <c r="H25" s="46" t="n">
        <v>0</v>
      </c>
      <c r="I25" s="46"/>
      <c r="J25" s="33" t="n">
        <f aca="false">(D28/G54)*0.95</f>
        <v>35.15</v>
      </c>
      <c r="K25" s="33"/>
      <c r="M25" s="78"/>
    </row>
    <row r="26" customFormat="false" ht="12.8" hidden="false" customHeight="false" outlineLevel="0" collapsed="false">
      <c r="B26" s="26"/>
      <c r="C26" s="33"/>
      <c r="D26" s="33"/>
      <c r="E26" s="79"/>
      <c r="F26" s="17"/>
      <c r="G26" s="45" t="s">
        <v>31</v>
      </c>
      <c r="H26" s="23" t="n">
        <v>0</v>
      </c>
      <c r="I26" s="23"/>
      <c r="J26" s="33" t="n">
        <f aca="false">J25*C49</f>
        <v>305805</v>
      </c>
      <c r="K26" s="33"/>
      <c r="L26" s="80"/>
    </row>
    <row r="27" customFormat="false" ht="12.8" hidden="false" customHeight="false" outlineLevel="0" collapsed="false">
      <c r="B27" s="62"/>
      <c r="C27" s="69"/>
      <c r="D27" s="81"/>
      <c r="E27" s="76"/>
      <c r="F27" s="82"/>
      <c r="G27" s="83" t="s">
        <v>32</v>
      </c>
      <c r="H27" s="16" t="n">
        <v>0</v>
      </c>
      <c r="I27" s="16"/>
      <c r="J27" s="84" t="n">
        <f aca="false">J26*K37</f>
        <v>412836.75</v>
      </c>
      <c r="K27" s="84"/>
    </row>
    <row r="28" customFormat="false" ht="12.8" hidden="false" customHeight="false" outlineLevel="0" collapsed="false">
      <c r="B28" s="26" t="s">
        <v>33</v>
      </c>
      <c r="C28" s="69"/>
      <c r="D28" s="33" t="n">
        <v>3700000</v>
      </c>
      <c r="E28" s="76"/>
      <c r="F28" s="85"/>
      <c r="G28" s="85"/>
      <c r="H28" s="5"/>
      <c r="I28" s="5"/>
      <c r="J28" s="86"/>
      <c r="K28" s="87"/>
    </row>
    <row r="29" customFormat="false" ht="12.8" hidden="false" customHeight="false" outlineLevel="0" collapsed="false">
      <c r="B29" s="26" t="s">
        <v>34</v>
      </c>
      <c r="C29" s="88"/>
      <c r="D29" s="89" t="n">
        <f aca="false">(D28/3412)</f>
        <v>1084.40797186401</v>
      </c>
      <c r="E29" s="76"/>
      <c r="F29" s="90"/>
      <c r="G29" s="47"/>
      <c r="H29" s="91"/>
      <c r="I29" s="5"/>
      <c r="J29" s="86"/>
      <c r="K29" s="87"/>
      <c r="M29" s="3"/>
    </row>
    <row r="30" customFormat="false" ht="13.8" hidden="false" customHeight="false" outlineLevel="0" collapsed="false">
      <c r="B30" s="62"/>
      <c r="C30" s="69"/>
      <c r="D30" s="81"/>
      <c r="E30" s="76"/>
      <c r="F30" s="92"/>
      <c r="G30" s="93"/>
      <c r="H30" s="55" t="s">
        <v>35</v>
      </c>
      <c r="I30" s="94" t="n">
        <f aca="false">I18+J26</f>
        <v>1549036.28964706</v>
      </c>
      <c r="J30" s="94"/>
      <c r="K30" s="94"/>
      <c r="M30" s="95"/>
      <c r="N30" s="11"/>
    </row>
    <row r="31" customFormat="false" ht="12.8" hidden="false" customHeight="false" outlineLevel="0" collapsed="false">
      <c r="B31" s="96" t="s">
        <v>36</v>
      </c>
      <c r="C31" s="69"/>
      <c r="D31" s="27" t="n">
        <v>250</v>
      </c>
      <c r="E31" s="76"/>
      <c r="F31" s="19"/>
      <c r="G31" s="5"/>
      <c r="H31" s="5"/>
      <c r="I31" s="5"/>
      <c r="J31" s="5"/>
      <c r="K31" s="20"/>
      <c r="L31" s="47"/>
      <c r="M31" s="95"/>
    </row>
    <row r="32" customFormat="false" ht="13.8" hidden="false" customHeight="false" outlineLevel="0" collapsed="false">
      <c r="B32" s="97" t="s">
        <v>37</v>
      </c>
      <c r="C32" s="69"/>
      <c r="D32" s="33" t="n">
        <f aca="false">D29+D31</f>
        <v>1334.40797186401</v>
      </c>
      <c r="E32" s="76"/>
      <c r="F32" s="98" t="s">
        <v>38</v>
      </c>
      <c r="G32" s="98"/>
      <c r="H32" s="98"/>
      <c r="I32" s="99" t="n">
        <f aca="false">I22+J27</f>
        <v>1253556.80190677</v>
      </c>
      <c r="J32" s="99"/>
      <c r="K32" s="99"/>
      <c r="L32" s="47"/>
    </row>
    <row r="33" customFormat="false" ht="12.8" hidden="false" customHeight="false" outlineLevel="0" collapsed="false">
      <c r="B33" s="97" t="s">
        <v>39</v>
      </c>
      <c r="C33" s="69"/>
      <c r="D33" s="33" t="n">
        <f aca="false">D32*3412</f>
        <v>4553000</v>
      </c>
      <c r="E33" s="47"/>
      <c r="F33" s="19"/>
      <c r="G33" s="5"/>
      <c r="H33" s="5"/>
      <c r="I33" s="5"/>
      <c r="J33" s="5"/>
      <c r="K33" s="20"/>
      <c r="L33" s="47"/>
    </row>
    <row r="34" customFormat="false" ht="12.8" hidden="false" customHeight="false" outlineLevel="0" collapsed="false">
      <c r="B34" s="69"/>
      <c r="C34" s="69"/>
      <c r="D34" s="33"/>
      <c r="E34" s="76"/>
      <c r="F34" s="19"/>
      <c r="G34" s="5"/>
      <c r="H34" s="5"/>
      <c r="I34" s="5"/>
      <c r="J34" s="5"/>
      <c r="K34" s="20"/>
      <c r="L34" s="47"/>
    </row>
    <row r="35" customFormat="false" ht="14.25" hidden="false" customHeight="true" outlineLevel="0" collapsed="false">
      <c r="B35" s="21" t="s">
        <v>40</v>
      </c>
      <c r="C35" s="1"/>
      <c r="D35" s="69"/>
      <c r="E35" s="76"/>
      <c r="F35" s="100" t="s">
        <v>41</v>
      </c>
      <c r="G35" s="100"/>
      <c r="H35" s="100"/>
      <c r="I35" s="100" t="s">
        <v>42</v>
      </c>
      <c r="J35" s="100"/>
      <c r="K35" s="100"/>
      <c r="L35" s="47"/>
    </row>
    <row r="36" customFormat="false" ht="12.8" hidden="false" customHeight="false" outlineLevel="0" collapsed="false">
      <c r="B36" s="26" t="s">
        <v>43</v>
      </c>
      <c r="C36" s="60" t="n">
        <f aca="false">G39*8.33*60</f>
        <v>27489</v>
      </c>
      <c r="D36" s="63" t="n">
        <v>0</v>
      </c>
      <c r="E36" s="76"/>
      <c r="F36" s="101" t="s">
        <v>44</v>
      </c>
      <c r="G36" s="60" t="n">
        <v>2900</v>
      </c>
      <c r="H36" s="87" t="s">
        <v>45</v>
      </c>
      <c r="I36" s="102" t="s">
        <v>46</v>
      </c>
      <c r="J36" s="102"/>
      <c r="K36" s="103" t="n">
        <v>0.12</v>
      </c>
      <c r="L36" s="47"/>
    </row>
    <row r="37" customFormat="false" ht="12.8" hidden="false" customHeight="false" outlineLevel="0" collapsed="false">
      <c r="B37" s="26" t="s">
        <v>47</v>
      </c>
      <c r="C37" s="3" t="n">
        <f aca="false">10</f>
        <v>10</v>
      </c>
      <c r="D37" s="63"/>
      <c r="E37" s="104"/>
      <c r="F37" s="101" t="s">
        <v>48</v>
      </c>
      <c r="G37" s="105" t="n">
        <f aca="false">G36/G47*G49/G54</f>
        <v>30.3305882352941</v>
      </c>
      <c r="H37" s="87" t="s">
        <v>49</v>
      </c>
      <c r="I37" s="102" t="s">
        <v>50</v>
      </c>
      <c r="J37" s="102"/>
      <c r="K37" s="106" t="n">
        <v>1.35</v>
      </c>
      <c r="L37" s="47"/>
    </row>
    <row r="38" customFormat="false" ht="12.8" hidden="false" customHeight="false" outlineLevel="0" collapsed="false">
      <c r="B38" s="26" t="s">
        <v>51</v>
      </c>
      <c r="C38" s="60" t="n">
        <f aca="false">C36*C37</f>
        <v>274890</v>
      </c>
      <c r="D38" s="63" t="n">
        <v>0</v>
      </c>
      <c r="E38" s="76"/>
      <c r="F38" s="62"/>
      <c r="G38" s="47"/>
      <c r="H38" s="81"/>
      <c r="I38" s="17"/>
      <c r="K38" s="87"/>
      <c r="L38" s="47"/>
    </row>
    <row r="39" customFormat="false" ht="12.8" hidden="false" customHeight="false" outlineLevel="0" collapsed="false">
      <c r="B39" s="26" t="s">
        <v>52</v>
      </c>
      <c r="C39" s="107" t="n">
        <v>2.5</v>
      </c>
      <c r="D39" s="108"/>
      <c r="E39" s="79"/>
      <c r="F39" s="101" t="s">
        <v>53</v>
      </c>
      <c r="G39" s="46" t="n">
        <v>55</v>
      </c>
      <c r="H39" s="87" t="s">
        <v>54</v>
      </c>
      <c r="I39" s="109"/>
      <c r="J39" s="45" t="s">
        <v>55</v>
      </c>
      <c r="K39" s="110" t="n">
        <f aca="false">K36/G51</f>
        <v>3.51699882766706</v>
      </c>
      <c r="L39" s="47"/>
    </row>
    <row r="40" customFormat="false" ht="12.8" hidden="false" customHeight="false" outlineLevel="0" collapsed="false">
      <c r="A40" s="47"/>
      <c r="B40" s="26" t="s">
        <v>56</v>
      </c>
      <c r="C40" s="60" t="n">
        <f aca="false">C38/C39</f>
        <v>109956</v>
      </c>
      <c r="D40" s="69"/>
      <c r="E40" s="79"/>
      <c r="F40" s="62"/>
      <c r="G40" s="47"/>
      <c r="H40" s="81"/>
      <c r="I40" s="111"/>
      <c r="J40" s="45" t="s">
        <v>57</v>
      </c>
      <c r="K40" s="112" t="n">
        <f aca="false">K39/K37</f>
        <v>2.60518431679041</v>
      </c>
      <c r="L40" s="47"/>
    </row>
    <row r="41" customFormat="false" ht="12.8" hidden="false" customHeight="false" outlineLevel="0" collapsed="false">
      <c r="B41" s="26" t="s">
        <v>58</v>
      </c>
      <c r="C41" s="107" t="n">
        <f aca="false">C38/C39/G50</f>
        <v>32.2262602579132</v>
      </c>
      <c r="D41" s="63" t="n">
        <v>0</v>
      </c>
      <c r="E41" s="47"/>
      <c r="F41" s="101" t="s">
        <v>59</v>
      </c>
      <c r="G41" s="46" t="n">
        <v>900</v>
      </c>
      <c r="H41" s="87" t="s">
        <v>60</v>
      </c>
      <c r="I41" s="62"/>
      <c r="J41" s="47"/>
      <c r="K41" s="81"/>
      <c r="L41" s="47"/>
    </row>
    <row r="42" customFormat="false" ht="12.8" hidden="false" customHeight="false" outlineLevel="0" collapsed="false">
      <c r="B42" s="26" t="s">
        <v>61</v>
      </c>
      <c r="C42" s="60" t="n">
        <f aca="false">C41*C49</f>
        <v>280368.464243845</v>
      </c>
      <c r="D42" s="63" t="n">
        <v>0</v>
      </c>
      <c r="E42" s="47"/>
      <c r="F42" s="101" t="s">
        <v>62</v>
      </c>
      <c r="G42" s="46" t="n">
        <v>450</v>
      </c>
      <c r="H42" s="81"/>
      <c r="I42" s="101"/>
      <c r="J42" s="45"/>
      <c r="K42" s="27"/>
      <c r="L42" s="47"/>
    </row>
    <row r="43" customFormat="false" ht="12.8" hidden="false" customHeight="false" outlineLevel="0" collapsed="false">
      <c r="B43" s="69"/>
      <c r="C43" s="47"/>
      <c r="D43" s="69"/>
      <c r="E43" s="47"/>
      <c r="F43" s="90"/>
      <c r="G43" s="113"/>
      <c r="H43" s="114"/>
      <c r="I43" s="102"/>
      <c r="J43" s="43"/>
      <c r="K43" s="44"/>
      <c r="L43" s="47"/>
    </row>
    <row r="44" customFormat="false" ht="13.7" hidden="false" customHeight="true" outlineLevel="0" collapsed="false">
      <c r="B44" s="69"/>
      <c r="C44" s="115"/>
      <c r="D44" s="69"/>
      <c r="E44" s="47"/>
      <c r="F44" s="5"/>
      <c r="G44" s="5"/>
      <c r="I44" s="47"/>
      <c r="J44" s="47"/>
      <c r="K44" s="47"/>
      <c r="L44" s="47"/>
    </row>
    <row r="45" customFormat="false" ht="12.8" hidden="false" customHeight="false" outlineLevel="0" collapsed="false">
      <c r="B45" s="26" t="s">
        <v>63</v>
      </c>
      <c r="C45" s="46" t="n">
        <f aca="false">(C24 + (G37*G54))  / C15</f>
        <v>2497.74117647059</v>
      </c>
      <c r="D45" s="33" t="n">
        <f aca="false">(D28 + (D31*G50))  / C15</f>
        <v>607.066666666667</v>
      </c>
      <c r="E45" s="47"/>
      <c r="F45" s="47"/>
      <c r="G45" s="47"/>
      <c r="H45" s="5"/>
      <c r="I45" s="47"/>
      <c r="J45" s="116" t="s">
        <v>64</v>
      </c>
      <c r="K45" s="117" t="n">
        <f aca="false">2600000*1.5</f>
        <v>3900000</v>
      </c>
      <c r="L45" s="47"/>
    </row>
    <row r="46" customFormat="false" ht="12.8" hidden="false" customHeight="false" outlineLevel="0" collapsed="false">
      <c r="B46" s="69"/>
      <c r="C46" s="48"/>
      <c r="D46" s="48"/>
      <c r="E46" s="76"/>
      <c r="F46" s="100" t="s">
        <v>65</v>
      </c>
      <c r="G46" s="100"/>
      <c r="H46" s="5"/>
      <c r="I46" s="47"/>
      <c r="J46" s="118" t="s">
        <v>66</v>
      </c>
      <c r="K46" s="119" t="n">
        <f aca="false">K45/I32</f>
        <v>3.11114741196232</v>
      </c>
      <c r="L46" s="47"/>
    </row>
    <row r="47" customFormat="false" ht="12.8" hidden="false" customHeight="false" outlineLevel="0" collapsed="false">
      <c r="B47" s="26" t="s">
        <v>67</v>
      </c>
      <c r="C47" s="120" t="n">
        <f aca="false">(D28 + (D31*G50)) / (C24 + (G37*G54) )</f>
        <v>0.243046266116523</v>
      </c>
      <c r="D47" s="120"/>
      <c r="E47" s="121"/>
      <c r="F47" s="122" t="s">
        <v>68</v>
      </c>
      <c r="G47" s="123" t="n">
        <v>0.85</v>
      </c>
      <c r="H47" s="5"/>
      <c r="I47" s="124"/>
      <c r="J47" s="125"/>
      <c r="L47" s="47"/>
    </row>
    <row r="48" customFormat="false" ht="12.8" hidden="false" customHeight="false" outlineLevel="0" collapsed="false">
      <c r="A48" s="47"/>
      <c r="B48" s="69"/>
      <c r="C48" s="126"/>
      <c r="D48" s="126"/>
      <c r="E48" s="76"/>
      <c r="F48" s="127" t="s">
        <v>69</v>
      </c>
      <c r="G48" s="128" t="n">
        <v>328</v>
      </c>
      <c r="H48" s="5"/>
      <c r="I48" s="129"/>
      <c r="J48" s="124"/>
      <c r="L48" s="47"/>
    </row>
    <row r="49" customFormat="false" ht="15.7" hidden="false" customHeight="false" outlineLevel="0" collapsed="false">
      <c r="A49" s="47"/>
      <c r="B49" s="130" t="s">
        <v>70</v>
      </c>
      <c r="C49" s="44" t="n">
        <v>8700</v>
      </c>
      <c r="D49" s="44"/>
      <c r="E49" s="131"/>
      <c r="F49" s="132" t="s">
        <v>71</v>
      </c>
      <c r="G49" s="128" t="n">
        <v>889</v>
      </c>
      <c r="H49" s="5"/>
      <c r="I49" s="129"/>
      <c r="J49" s="133"/>
      <c r="L49" s="47"/>
    </row>
    <row r="50" customFormat="false" ht="12.8" hidden="false" customHeight="false" outlineLevel="0" collapsed="false">
      <c r="A50" s="47"/>
      <c r="B50" s="91"/>
      <c r="C50" s="134"/>
      <c r="D50" s="134"/>
      <c r="E50" s="135"/>
      <c r="F50" s="127" t="s">
        <v>72</v>
      </c>
      <c r="G50" s="136" t="n">
        <f aca="false">3412</f>
        <v>3412</v>
      </c>
      <c r="H50" s="5"/>
      <c r="I50" s="47"/>
      <c r="J50" s="47"/>
      <c r="K50" s="47"/>
      <c r="L50" s="47"/>
    </row>
    <row r="51" customFormat="false" ht="12.8" hidden="false" customHeight="false" outlineLevel="0" collapsed="false">
      <c r="B51" s="47"/>
      <c r="C51" s="137"/>
      <c r="D51" s="137"/>
      <c r="E51" s="79"/>
      <c r="F51" s="127" t="s">
        <v>73</v>
      </c>
      <c r="G51" s="138" t="n">
        <f aca="false">G50/G54</f>
        <v>0.03412</v>
      </c>
      <c r="H51" s="139"/>
      <c r="I51" s="47"/>
      <c r="J51" s="140" t="s">
        <v>74</v>
      </c>
      <c r="K51" s="140"/>
      <c r="L51" s="47"/>
    </row>
    <row r="52" customFormat="false" ht="12.8" hidden="false" customHeight="false" outlineLevel="0" collapsed="false">
      <c r="B52" s="141" t="s">
        <v>75</v>
      </c>
      <c r="C52" s="141"/>
      <c r="D52" s="141"/>
      <c r="E52" s="79"/>
      <c r="F52" s="127" t="s">
        <v>76</v>
      </c>
      <c r="G52" s="142" t="n">
        <f aca="false">1/G51</f>
        <v>29.3083235638922</v>
      </c>
      <c r="H52" s="143"/>
      <c r="I52" s="47"/>
      <c r="J52" s="144" t="s">
        <v>77</v>
      </c>
      <c r="K52" s="144"/>
      <c r="L52" s="47"/>
    </row>
    <row r="53" customFormat="false" ht="16.65" hidden="false" customHeight="true" outlineLevel="0" collapsed="false">
      <c r="A53" s="47"/>
      <c r="B53" s="141" t="s">
        <v>78</v>
      </c>
      <c r="C53" s="141"/>
      <c r="D53" s="141"/>
      <c r="E53" s="47"/>
      <c r="F53" s="127" t="s">
        <v>79</v>
      </c>
      <c r="G53" s="25" t="n">
        <v>1000</v>
      </c>
      <c r="H53" s="143"/>
      <c r="I53" s="47"/>
      <c r="J53" s="72" t="s">
        <v>80</v>
      </c>
      <c r="K53" s="72"/>
      <c r="L53" s="145"/>
      <c r="M53" s="47"/>
    </row>
    <row r="54" customFormat="false" ht="12.8" hidden="false" customHeight="false" outlineLevel="0" collapsed="false">
      <c r="A54" s="47"/>
      <c r="B54" s="141" t="s">
        <v>81</v>
      </c>
      <c r="C54" s="141"/>
      <c r="D54" s="141"/>
      <c r="E54" s="9"/>
      <c r="F54" s="102" t="s">
        <v>82</v>
      </c>
      <c r="G54" s="25" t="n">
        <f aca="false">100*G53</f>
        <v>100000</v>
      </c>
      <c r="H54" s="47"/>
      <c r="I54" s="47"/>
      <c r="J54" s="45" t="s">
        <v>83</v>
      </c>
      <c r="K54" s="45"/>
      <c r="M54" s="47"/>
    </row>
    <row r="55" customFormat="false" ht="12.8" hidden="false" customHeight="false" outlineLevel="0" collapsed="false">
      <c r="B55" s="47"/>
      <c r="C55" s="47"/>
      <c r="D55" s="46"/>
      <c r="E55" s="146"/>
      <c r="F55" s="147"/>
      <c r="G55" s="147"/>
      <c r="H55" s="46"/>
      <c r="I55" s="9"/>
      <c r="J55" s="47"/>
      <c r="K55" s="47"/>
    </row>
    <row r="56" customFormat="false" ht="12.8" hidden="false" customHeight="false" outlineLevel="0" collapsed="false">
      <c r="B56" s="148"/>
      <c r="C56" s="149"/>
      <c r="D56" s="79"/>
      <c r="F56" s="47"/>
      <c r="G56" s="47"/>
      <c r="H56" s="47"/>
      <c r="I56" s="9"/>
      <c r="J56" s="9"/>
    </row>
    <row r="57" customFormat="false" ht="12.8" hidden="false" customHeight="false" outlineLevel="0" collapsed="false">
      <c r="B57" s="150"/>
      <c r="C57" s="149"/>
      <c r="D57" s="151"/>
      <c r="E57" s="5"/>
      <c r="G57" s="5"/>
      <c r="H57" s="47"/>
      <c r="I57" s="47"/>
      <c r="J57" s="47"/>
      <c r="K57" s="47"/>
    </row>
    <row r="58" customFormat="false" ht="12.8" hidden="false" customHeight="false" outlineLevel="0" collapsed="false">
      <c r="B58" s="47"/>
      <c r="C58" s="47"/>
      <c r="D58" s="47"/>
      <c r="E58" s="5"/>
      <c r="G58" s="5"/>
      <c r="H58" s="5"/>
      <c r="I58" s="5"/>
    </row>
    <row r="59" customFormat="false" ht="12.8" hidden="false" customHeight="false" outlineLevel="0" collapsed="false">
      <c r="B59" s="47"/>
      <c r="C59" s="47"/>
      <c r="D59" s="47"/>
      <c r="E59" s="152"/>
      <c r="G59" s="45"/>
      <c r="H59" s="2"/>
      <c r="I59" s="46"/>
      <c r="J59" s="5"/>
      <c r="K59" s="5"/>
    </row>
    <row r="60" customFormat="false" ht="12.8" hidden="false" customHeight="false" outlineLevel="0" collapsed="false">
      <c r="B60" s="47"/>
      <c r="C60" s="47"/>
      <c r="D60" s="47"/>
      <c r="E60" s="5"/>
      <c r="F60" s="9"/>
      <c r="G60" s="5"/>
      <c r="H60" s="45"/>
      <c r="I60" s="46"/>
      <c r="J60" s="5"/>
      <c r="K60" s="5"/>
    </row>
    <row r="61" customFormat="false" ht="12.8" hidden="false" customHeight="false" outlineLevel="0" collapsed="false">
      <c r="B61" s="47"/>
      <c r="C61" s="47"/>
      <c r="D61" s="47"/>
      <c r="E61" s="5"/>
      <c r="G61" s="5"/>
      <c r="H61" s="5"/>
      <c r="I61" s="5"/>
      <c r="J61" s="5"/>
      <c r="K61" s="5"/>
    </row>
    <row r="62" customFormat="false" ht="12.8" hidden="false" customHeight="false" outlineLevel="0" collapsed="false">
      <c r="B62" s="47"/>
      <c r="C62" s="47"/>
      <c r="D62" s="47"/>
      <c r="E62" s="153"/>
      <c r="G62" s="5"/>
      <c r="H62" s="5"/>
      <c r="I62" s="5"/>
      <c r="J62" s="5"/>
      <c r="K62" s="5"/>
    </row>
    <row r="63" customFormat="false" ht="12.8" hidden="false" customHeight="false" outlineLevel="0" collapsed="false">
      <c r="B63" s="143"/>
      <c r="C63" s="143"/>
      <c r="D63" s="5"/>
      <c r="E63" s="5"/>
      <c r="G63" s="45"/>
      <c r="H63" s="46"/>
      <c r="I63" s="5"/>
      <c r="J63" s="5"/>
      <c r="K63" s="5"/>
    </row>
    <row r="64" customFormat="false" ht="12.8" hidden="false" customHeight="false" outlineLevel="0" collapsed="false">
      <c r="B64" s="5"/>
      <c r="C64" s="5"/>
      <c r="D64" s="5"/>
      <c r="E64" s="153"/>
      <c r="F64" s="46"/>
      <c r="G64" s="45"/>
      <c r="H64" s="5"/>
      <c r="I64" s="5"/>
    </row>
    <row r="65" customFormat="false" ht="12.8" hidden="false" customHeight="false" outlineLevel="0" collapsed="false">
      <c r="B65" s="143"/>
      <c r="C65" s="143"/>
      <c r="D65" s="154"/>
      <c r="E65" s="155"/>
      <c r="L65" s="5"/>
    </row>
    <row r="66" customFormat="false" ht="12.8" hidden="false" customHeight="false" outlineLevel="0" collapsed="false">
      <c r="B66" s="5"/>
      <c r="C66" s="5"/>
      <c r="D66" s="5"/>
      <c r="E66" s="155"/>
    </row>
    <row r="67" customFormat="false" ht="12.8" hidden="false" customHeight="false" outlineLevel="0" collapsed="false">
      <c r="B67" s="1"/>
      <c r="C67" s="1"/>
      <c r="D67" s="154"/>
      <c r="E67" s="5"/>
    </row>
    <row r="68" customFormat="false" ht="12.8" hidden="false" customHeight="false" outlineLevel="0" collapsed="false">
      <c r="B68" s="156"/>
      <c r="C68" s="155"/>
      <c r="D68" s="155"/>
    </row>
    <row r="69" customFormat="false" ht="12.8" hidden="false" customHeight="false" outlineLevel="0" collapsed="false">
      <c r="B69" s="156"/>
      <c r="C69" s="157"/>
      <c r="D69" s="155"/>
    </row>
    <row r="70" customFormat="false" ht="12.8" hidden="false" customHeight="false" outlineLevel="0" collapsed="false">
      <c r="B70" s="5"/>
      <c r="C70" s="5"/>
      <c r="D70" s="5"/>
      <c r="E70" s="60"/>
    </row>
    <row r="71" customFormat="false" ht="12.8" hidden="false" customHeight="false" outlineLevel="0" collapsed="false">
      <c r="B71" s="1"/>
      <c r="C71" s="1"/>
      <c r="D71" s="1"/>
      <c r="E71" s="60"/>
    </row>
    <row r="72" customFormat="false" ht="12.8" hidden="false" customHeight="false" outlineLevel="0" collapsed="false">
      <c r="B72" s="5"/>
      <c r="C72" s="5"/>
    </row>
    <row r="73" customFormat="false" ht="12.8" hidden="false" customHeight="false" outlineLevel="0" collapsed="false">
      <c r="B73" s="60"/>
      <c r="C73" s="60"/>
      <c r="D73" s="60"/>
    </row>
    <row r="74" customFormat="false" ht="12.8" hidden="false" customHeight="false" outlineLevel="0" collapsed="false">
      <c r="B74" s="60"/>
      <c r="C74" s="60"/>
      <c r="D74" s="60"/>
    </row>
    <row r="75" customFormat="false" ht="12.8" hidden="false" customHeight="false" outlineLevel="0" collapsed="false">
      <c r="B75" s="1"/>
      <c r="C75" s="1"/>
    </row>
    <row r="76" customFormat="false" ht="12.8" hidden="false" customHeight="false" outlineLevel="0" collapsed="false">
      <c r="B76" s="5"/>
      <c r="C76" s="1"/>
      <c r="E76" s="45"/>
    </row>
    <row r="77" customFormat="false" ht="12.8" hidden="false" customHeight="false" outlineLevel="0" collapsed="false">
      <c r="B77" s="5"/>
      <c r="C77" s="1"/>
      <c r="E77" s="45"/>
    </row>
    <row r="78" customFormat="false" ht="12.8" hidden="false" customHeight="false" outlineLevel="0" collapsed="false">
      <c r="B78" s="5"/>
      <c r="E78" s="45"/>
    </row>
    <row r="79" customFormat="false" ht="12.8" hidden="false" customHeight="false" outlineLevel="0" collapsed="false">
      <c r="B79" s="5"/>
      <c r="C79" s="1"/>
      <c r="D79" s="45"/>
      <c r="E79" s="158"/>
    </row>
    <row r="80" customFormat="false" ht="12.8" hidden="false" customHeight="false" outlineLevel="0" collapsed="false">
      <c r="B80" s="5"/>
      <c r="C80" s="1"/>
      <c r="D80" s="1"/>
      <c r="E80" s="45"/>
    </row>
    <row r="81" customFormat="false" ht="12.8" hidden="false" customHeight="false" outlineLevel="0" collapsed="false">
      <c r="B81" s="5"/>
      <c r="C81" s="1"/>
      <c r="D81" s="1"/>
    </row>
    <row r="82" customFormat="false" ht="12.8" hidden="false" customHeight="false" outlineLevel="0" collapsed="false">
      <c r="B82" s="5"/>
      <c r="C82" s="1"/>
      <c r="D82" s="1"/>
    </row>
    <row r="83" customFormat="false" ht="12.8" hidden="false" customHeight="false" outlineLevel="0" collapsed="false">
      <c r="B83" s="5"/>
      <c r="C83" s="1"/>
      <c r="D83" s="1"/>
    </row>
    <row r="84" customFormat="false" ht="12.8" hidden="false" customHeight="false" outlineLevel="0" collapsed="false">
      <c r="B84" s="1"/>
      <c r="C84" s="1"/>
      <c r="D84" s="1"/>
    </row>
    <row r="85" customFormat="false" ht="12.8" hidden="false" customHeight="false" outlineLevel="0" collapsed="false">
      <c r="B85" s="1"/>
      <c r="C85" s="1"/>
      <c r="D85" s="1"/>
    </row>
    <row r="86" customFormat="false" ht="12.8" hidden="false" customHeight="false" outlineLevel="0" collapsed="false">
      <c r="B86" s="1"/>
      <c r="C86" s="1"/>
      <c r="D86" s="1"/>
    </row>
    <row r="87" customFormat="false" ht="12.8" hidden="false" customHeight="false" outlineLevel="0" collapsed="false">
      <c r="B87" s="1"/>
      <c r="C87" s="1"/>
    </row>
  </sheetData>
  <mergeCells count="60">
    <mergeCell ref="B3:K3"/>
    <mergeCell ref="B6:D6"/>
    <mergeCell ref="F6:K6"/>
    <mergeCell ref="H7:I7"/>
    <mergeCell ref="J7:K7"/>
    <mergeCell ref="C8:D8"/>
    <mergeCell ref="C9:D9"/>
    <mergeCell ref="C10:D10"/>
    <mergeCell ref="C11:D11"/>
    <mergeCell ref="C12:D12"/>
    <mergeCell ref="C13:D13"/>
    <mergeCell ref="H13:I13"/>
    <mergeCell ref="J13:K13"/>
    <mergeCell ref="C14:D14"/>
    <mergeCell ref="H14:I14"/>
    <mergeCell ref="C15:D15"/>
    <mergeCell ref="H15:I15"/>
    <mergeCell ref="C16:D16"/>
    <mergeCell ref="H16:I16"/>
    <mergeCell ref="C17:D17"/>
    <mergeCell ref="C18:D18"/>
    <mergeCell ref="I18:J18"/>
    <mergeCell ref="H19:I19"/>
    <mergeCell ref="J19:K19"/>
    <mergeCell ref="H20:I20"/>
    <mergeCell ref="J20:K20"/>
    <mergeCell ref="H21:I21"/>
    <mergeCell ref="J21:K21"/>
    <mergeCell ref="I22:J22"/>
    <mergeCell ref="H23:K23"/>
    <mergeCell ref="H25:I25"/>
    <mergeCell ref="J25:K25"/>
    <mergeCell ref="H26:I26"/>
    <mergeCell ref="J26:K26"/>
    <mergeCell ref="H27:I27"/>
    <mergeCell ref="J27:K27"/>
    <mergeCell ref="F28:G28"/>
    <mergeCell ref="I30:K30"/>
    <mergeCell ref="F32:H32"/>
    <mergeCell ref="I32:K32"/>
    <mergeCell ref="F35:H35"/>
    <mergeCell ref="I35:K35"/>
    <mergeCell ref="I36:J36"/>
    <mergeCell ref="I37:J37"/>
    <mergeCell ref="C46:D46"/>
    <mergeCell ref="F46:G46"/>
    <mergeCell ref="C47:D47"/>
    <mergeCell ref="C48:D48"/>
    <mergeCell ref="C49:D49"/>
    <mergeCell ref="C50:D50"/>
    <mergeCell ref="C51:D51"/>
    <mergeCell ref="J51:K51"/>
    <mergeCell ref="B52:D52"/>
    <mergeCell ref="J52:K52"/>
    <mergeCell ref="B53:D53"/>
    <mergeCell ref="J53:K53"/>
    <mergeCell ref="B54:D54"/>
    <mergeCell ref="J54:K54"/>
    <mergeCell ref="B63:C63"/>
    <mergeCell ref="B65:C65"/>
  </mergeCells>
  <hyperlinks>
    <hyperlink ref="J53" r:id="rId1" display="info@selfpropelled.com"/>
  </hyperlinks>
  <printOptions headings="false" gridLines="false" gridLinesSet="true" horizontalCentered="false" verticalCentered="false"/>
  <pageMargins left="0.3" right="0.3" top="0.3" bottom="0.3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CC"/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8" activeCellId="0" sqref="C5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0"/>
    <col collapsed="false" customWidth="true" hidden="false" outlineLevel="0" max="3" min="3" style="159" width="17.15"/>
    <col collapsed="false" customWidth="true" hidden="false" outlineLevel="0" max="4" min="4" style="5" width="13.81"/>
    <col collapsed="false" customWidth="true" hidden="false" outlineLevel="0" max="5" min="5" style="5" width="15.57"/>
    <col collapsed="false" customWidth="true" hidden="false" outlineLevel="0" max="6" min="6" style="160" width="15.57"/>
    <col collapsed="false" customWidth="true" hidden="false" outlineLevel="0" max="7" min="7" style="5" width="15.57"/>
    <col collapsed="false" customWidth="true" hidden="false" outlineLevel="0" max="8" min="8" style="160" width="14.71"/>
    <col collapsed="false" customWidth="false" hidden="false" outlineLevel="0" max="16384" min="9" style="5" width="11.53"/>
  </cols>
  <sheetData>
    <row r="1" customFormat="false" ht="12.8" hidden="false" customHeight="false" outlineLevel="0" collapsed="false">
      <c r="H1" s="3"/>
    </row>
    <row r="2" customFormat="false" ht="12.8" hidden="false" customHeight="false" outlineLevel="0" collapsed="false">
      <c r="H2" s="3"/>
    </row>
    <row r="3" customFormat="false" ht="15.1" hidden="false" customHeight="true" outlineLevel="0" collapsed="false">
      <c r="B3" s="161" t="s">
        <v>84</v>
      </c>
      <c r="C3" s="161"/>
      <c r="D3" s="161"/>
      <c r="E3" s="161"/>
      <c r="F3" s="161"/>
      <c r="G3" s="161"/>
      <c r="H3" s="162"/>
      <c r="I3" s="162"/>
    </row>
    <row r="4" customFormat="false" ht="12.8" hidden="false" customHeight="false" outlineLevel="0" collapsed="false">
      <c r="F4" s="47"/>
      <c r="G4" s="47"/>
      <c r="H4" s="47"/>
      <c r="I4" s="47"/>
    </row>
    <row r="5" customFormat="false" ht="12.8" hidden="false" customHeight="false" outlineLevel="0" collapsed="false">
      <c r="F5" s="47"/>
      <c r="G5" s="47"/>
      <c r="H5" s="47"/>
      <c r="I5" s="47"/>
    </row>
    <row r="6" customFormat="false" ht="13.2" hidden="false" customHeight="false" outlineLevel="0" collapsed="false">
      <c r="A6" s="163"/>
      <c r="B6" s="164" t="s">
        <v>85</v>
      </c>
      <c r="C6" s="164"/>
      <c r="D6" s="165"/>
      <c r="E6" s="166" t="s">
        <v>86</v>
      </c>
      <c r="F6" s="166"/>
      <c r="G6" s="166"/>
      <c r="H6" s="47"/>
      <c r="I6" s="47"/>
    </row>
    <row r="7" customFormat="false" ht="13.2" hidden="false" customHeight="false" outlineLevel="0" collapsed="false">
      <c r="A7" s="163"/>
      <c r="B7" s="167" t="s">
        <v>87</v>
      </c>
      <c r="C7" s="167"/>
      <c r="D7" s="165"/>
      <c r="E7" s="168"/>
      <c r="F7" s="169" t="s">
        <v>88</v>
      </c>
      <c r="G7" s="170" t="n">
        <v>2600000</v>
      </c>
      <c r="H7" s="171"/>
      <c r="I7" s="47"/>
    </row>
    <row r="8" customFormat="false" ht="13.2" hidden="false" customHeight="false" outlineLevel="0" collapsed="false">
      <c r="A8" s="163"/>
      <c r="B8" s="172"/>
      <c r="C8" s="173"/>
      <c r="D8" s="165"/>
      <c r="E8" s="168"/>
      <c r="F8" s="174" t="s">
        <v>89</v>
      </c>
      <c r="G8" s="175" t="n">
        <f aca="false">'Projected Energy Savings'!I30</f>
        <v>1549036.28964706</v>
      </c>
      <c r="H8" s="47"/>
      <c r="I8" s="47"/>
    </row>
    <row r="9" customFormat="false" ht="13.2" hidden="false" customHeight="false" outlineLevel="0" collapsed="false">
      <c r="A9" s="163"/>
      <c r="B9" s="172" t="s">
        <v>90</v>
      </c>
      <c r="C9" s="173" t="n">
        <f aca="false">C27</f>
        <v>5000</v>
      </c>
      <c r="D9" s="165"/>
      <c r="E9" s="176"/>
      <c r="F9" s="177" t="s">
        <v>91</v>
      </c>
      <c r="G9" s="178" t="n">
        <f aca="false">(G8*C33)/2000</f>
        <v>9356.17918946824</v>
      </c>
      <c r="H9" s="47"/>
      <c r="I9" s="47"/>
    </row>
    <row r="10" customFormat="false" ht="13.2" hidden="false" customHeight="false" outlineLevel="0" collapsed="false">
      <c r="A10" s="163"/>
      <c r="B10" s="172"/>
      <c r="C10" s="173"/>
      <c r="D10" s="165"/>
      <c r="E10" s="179"/>
      <c r="F10" s="180" t="s">
        <v>92</v>
      </c>
      <c r="G10" s="181" t="n">
        <f aca="false">G7/G9</f>
        <v>277.891214709385</v>
      </c>
      <c r="H10" s="47"/>
      <c r="I10" s="47"/>
    </row>
    <row r="11" customFormat="false" ht="13.2" hidden="false" customHeight="false" outlineLevel="0" collapsed="false">
      <c r="A11" s="163"/>
      <c r="B11" s="172" t="s">
        <v>93</v>
      </c>
      <c r="C11" s="173" t="n">
        <f aca="false">'Projected Energy Savings'!I30</f>
        <v>1549036.28964706</v>
      </c>
      <c r="D11" s="165"/>
      <c r="E11" s="182"/>
      <c r="F11" s="169"/>
      <c r="G11" s="183"/>
      <c r="H11" s="47"/>
      <c r="I11" s="47"/>
    </row>
    <row r="12" customFormat="false" ht="13.2" hidden="false" customHeight="false" outlineLevel="0" collapsed="false">
      <c r="A12" s="163"/>
      <c r="B12" s="172"/>
      <c r="C12" s="173"/>
      <c r="D12" s="165"/>
      <c r="E12" s="182"/>
      <c r="F12" s="169"/>
      <c r="G12" s="183"/>
      <c r="H12" s="47"/>
      <c r="I12" s="47"/>
    </row>
    <row r="13" customFormat="false" ht="13.2" hidden="false" customHeight="false" outlineLevel="0" collapsed="false">
      <c r="A13" s="163"/>
      <c r="B13" s="172" t="s">
        <v>94</v>
      </c>
      <c r="C13" s="173" t="n">
        <f aca="false">C11*C9</f>
        <v>7745181448.2353</v>
      </c>
      <c r="D13" s="165"/>
      <c r="E13" s="182"/>
      <c r="F13" s="169"/>
      <c r="G13" s="183"/>
      <c r="H13" s="47"/>
      <c r="I13" s="3"/>
    </row>
    <row r="14" customFormat="false" ht="13.2" hidden="false" customHeight="false" outlineLevel="0" collapsed="false">
      <c r="A14" s="163"/>
      <c r="B14" s="172"/>
      <c r="C14" s="173"/>
      <c r="D14" s="165"/>
      <c r="E14" s="184" t="s">
        <v>95</v>
      </c>
      <c r="F14" s="184"/>
      <c r="G14" s="184"/>
      <c r="H14" s="47"/>
      <c r="I14" s="3"/>
    </row>
    <row r="15" customFormat="false" ht="13.2" hidden="false" customHeight="false" outlineLevel="0" collapsed="false">
      <c r="A15" s="163"/>
      <c r="B15" s="172" t="s">
        <v>96</v>
      </c>
      <c r="C15" s="185" t="n">
        <f aca="false">C13*100000</f>
        <v>774518144823530</v>
      </c>
      <c r="D15" s="165"/>
      <c r="E15" s="186"/>
      <c r="F15" s="187" t="s">
        <v>97</v>
      </c>
      <c r="G15" s="188" t="n">
        <v>1291950000</v>
      </c>
      <c r="H15" s="3"/>
      <c r="I15" s="3"/>
    </row>
    <row r="16" customFormat="false" ht="13.2" hidden="false" customHeight="false" outlineLevel="0" collapsed="false">
      <c r="A16" s="163"/>
      <c r="B16" s="172"/>
      <c r="C16" s="173"/>
      <c r="D16" s="165"/>
      <c r="E16" s="189"/>
      <c r="F16" s="190" t="s">
        <v>98</v>
      </c>
      <c r="G16" s="191" t="n">
        <f aca="false">82500</f>
        <v>82500</v>
      </c>
      <c r="H16" s="3"/>
      <c r="I16" s="3"/>
    </row>
    <row r="17" customFormat="false" ht="14.25" hidden="false" customHeight="true" outlineLevel="0" collapsed="false">
      <c r="A17" s="163"/>
      <c r="B17" s="192" t="s">
        <v>99</v>
      </c>
      <c r="C17" s="173" t="n">
        <f aca="false">C13*C33</f>
        <v>93561791894.6824</v>
      </c>
      <c r="D17" s="165"/>
      <c r="E17" s="193"/>
      <c r="F17" s="194" t="s">
        <v>100</v>
      </c>
      <c r="G17" s="195" t="n">
        <f aca="false">G15/G16</f>
        <v>15660</v>
      </c>
      <c r="H17" s="3"/>
      <c r="I17" s="3"/>
    </row>
    <row r="18" customFormat="false" ht="13.2" hidden="false" customHeight="false" outlineLevel="0" collapsed="false">
      <c r="A18" s="163"/>
      <c r="B18" s="192"/>
      <c r="C18" s="173"/>
      <c r="D18" s="165"/>
      <c r="E18" s="196"/>
      <c r="F18" s="196"/>
      <c r="G18" s="196"/>
      <c r="H18" s="3"/>
      <c r="I18" s="1"/>
    </row>
    <row r="19" customFormat="false" ht="14.25" hidden="false" customHeight="false" outlineLevel="0" collapsed="false">
      <c r="A19" s="163"/>
      <c r="B19" s="192" t="s">
        <v>101</v>
      </c>
      <c r="C19" s="173" t="n">
        <f aca="false">C17/2000</f>
        <v>46780895.9473412</v>
      </c>
      <c r="D19" s="165"/>
      <c r="E19" s="197"/>
      <c r="F19" s="197"/>
      <c r="G19" s="197"/>
      <c r="H19" s="0"/>
      <c r="I19" s="0"/>
      <c r="J19" s="198"/>
      <c r="K19" s="199"/>
    </row>
    <row r="20" customFormat="false" ht="13.2" hidden="false" customHeight="false" outlineLevel="0" collapsed="false">
      <c r="A20" s="163"/>
      <c r="B20" s="200"/>
      <c r="C20" s="201"/>
      <c r="D20" s="165"/>
      <c r="E20" s="197"/>
      <c r="F20" s="197"/>
      <c r="G20" s="197"/>
      <c r="H20" s="0"/>
      <c r="I20" s="0"/>
    </row>
    <row r="21" customFormat="false" ht="13.2" hidden="false" customHeight="false" outlineLevel="0" collapsed="false">
      <c r="A21" s="163"/>
      <c r="B21" s="202"/>
      <c r="C21" s="203"/>
      <c r="D21" s="165"/>
      <c r="E21" s="196"/>
      <c r="F21" s="196"/>
      <c r="G21" s="196"/>
      <c r="H21" s="47"/>
      <c r="I21" s="1"/>
    </row>
    <row r="22" customFormat="false" ht="13.2" hidden="false" customHeight="false" outlineLevel="0" collapsed="false">
      <c r="A22" s="163"/>
      <c r="B22" s="196"/>
      <c r="C22" s="196"/>
      <c r="D22" s="165"/>
      <c r="E22" s="196"/>
      <c r="F22" s="196"/>
      <c r="G22" s="196"/>
      <c r="H22" s="0"/>
      <c r="I22" s="204"/>
    </row>
    <row r="23" customFormat="false" ht="13.2" hidden="false" customHeight="false" outlineLevel="0" collapsed="false">
      <c r="A23" s="163"/>
      <c r="B23" s="205" t="s">
        <v>102</v>
      </c>
      <c r="C23" s="205"/>
      <c r="D23" s="165"/>
      <c r="E23" s="196"/>
      <c r="F23" s="197"/>
      <c r="G23" s="197"/>
      <c r="H23" s="0"/>
    </row>
    <row r="24" customFormat="false" ht="13.2" hidden="false" customHeight="false" outlineLevel="0" collapsed="false">
      <c r="A24" s="163"/>
      <c r="B24" s="172" t="s">
        <v>103</v>
      </c>
      <c r="C24" s="170" t="n">
        <v>5000000000</v>
      </c>
      <c r="D24" s="165"/>
      <c r="E24" s="206"/>
      <c r="F24" s="207" t="s">
        <v>74</v>
      </c>
      <c r="G24" s="207"/>
      <c r="H24" s="0"/>
    </row>
    <row r="25" customFormat="false" ht="13.2" hidden="false" customHeight="false" outlineLevel="0" collapsed="false">
      <c r="A25" s="163"/>
      <c r="B25" s="172" t="s">
        <v>104</v>
      </c>
      <c r="C25" s="170" t="n">
        <v>20000000</v>
      </c>
      <c r="D25" s="165"/>
      <c r="E25" s="165"/>
      <c r="F25" s="208" t="s">
        <v>77</v>
      </c>
      <c r="G25" s="208"/>
      <c r="H25" s="0"/>
    </row>
    <row r="26" customFormat="false" ht="13.2" hidden="false" customHeight="false" outlineLevel="0" collapsed="false">
      <c r="A26" s="163"/>
      <c r="B26" s="200" t="s">
        <v>105</v>
      </c>
      <c r="C26" s="201" t="n">
        <f aca="false">C24/C25</f>
        <v>250</v>
      </c>
      <c r="D26" s="165"/>
      <c r="E26" s="165"/>
      <c r="F26" s="209" t="s">
        <v>80</v>
      </c>
      <c r="G26" s="209"/>
      <c r="H26" s="45"/>
    </row>
    <row r="27" customFormat="false" ht="13.2" hidden="false" customHeight="false" outlineLevel="0" collapsed="false">
      <c r="A27" s="163"/>
      <c r="B27" s="200" t="s">
        <v>106</v>
      </c>
      <c r="C27" s="201" t="n">
        <f aca="false">C26*20</f>
        <v>5000</v>
      </c>
      <c r="D27" s="165"/>
      <c r="E27" s="165"/>
      <c r="F27" s="210" t="s">
        <v>83</v>
      </c>
      <c r="G27" s="210"/>
    </row>
    <row r="28" customFormat="false" ht="13.2" hidden="false" customHeight="false" outlineLevel="0" collapsed="false">
      <c r="A28" s="163"/>
      <c r="B28" s="196"/>
      <c r="C28" s="196"/>
      <c r="D28" s="165"/>
      <c r="E28" s="196"/>
      <c r="F28" s="196"/>
      <c r="G28" s="197"/>
    </row>
    <row r="29" customFormat="false" ht="13.2" hidden="false" customHeight="false" outlineLevel="0" collapsed="false">
      <c r="A29" s="163"/>
      <c r="B29" s="211" t="s">
        <v>107</v>
      </c>
      <c r="C29" s="163"/>
      <c r="D29" s="165"/>
      <c r="E29" s="196"/>
      <c r="F29" s="196"/>
      <c r="G29" s="196"/>
    </row>
    <row r="30" customFormat="false" ht="13.2" hidden="false" customHeight="false" outlineLevel="0" collapsed="false">
      <c r="A30" s="163"/>
      <c r="B30" s="196"/>
      <c r="C30" s="196"/>
      <c r="D30" s="165"/>
      <c r="E30" s="196"/>
      <c r="F30" s="196"/>
      <c r="G30" s="197"/>
      <c r="H30" s="0"/>
    </row>
    <row r="31" customFormat="false" ht="13.2" hidden="false" customHeight="false" outlineLevel="0" collapsed="false">
      <c r="A31" s="163"/>
      <c r="B31" s="196"/>
      <c r="C31" s="196"/>
      <c r="D31" s="165"/>
      <c r="E31" s="196"/>
      <c r="F31" s="196"/>
      <c r="G31" s="197"/>
      <c r="H31" s="0"/>
    </row>
    <row r="32" customFormat="false" ht="13.2" hidden="false" customHeight="false" outlineLevel="0" collapsed="false">
      <c r="A32" s="163"/>
      <c r="B32" s="196"/>
      <c r="C32" s="196"/>
      <c r="D32" s="212"/>
      <c r="E32" s="196"/>
      <c r="F32" s="196"/>
      <c r="G32" s="197"/>
      <c r="H32" s="0"/>
    </row>
    <row r="33" customFormat="false" ht="14.25" hidden="false" customHeight="false" outlineLevel="0" collapsed="false">
      <c r="A33" s="163"/>
      <c r="B33" s="213" t="s">
        <v>108</v>
      </c>
      <c r="C33" s="214" t="n">
        <f aca="false">12.08</f>
        <v>12.08</v>
      </c>
      <c r="D33" s="215"/>
      <c r="E33" s="196"/>
      <c r="F33" s="196"/>
      <c r="G33" s="197"/>
      <c r="H33" s="0"/>
    </row>
    <row r="34" customFormat="false" ht="13.2" hidden="false" customHeight="false" outlineLevel="0" collapsed="false">
      <c r="A34" s="163"/>
      <c r="B34" s="196"/>
      <c r="C34" s="196"/>
      <c r="D34" s="215"/>
      <c r="E34" s="216"/>
      <c r="F34" s="217"/>
      <c r="G34" s="165"/>
    </row>
    <row r="35" customFormat="false" ht="13.2" hidden="false" customHeight="false" outlineLevel="0" collapsed="false">
      <c r="A35" s="163"/>
      <c r="B35" s="196"/>
      <c r="C35" s="196"/>
      <c r="D35" s="212"/>
      <c r="E35" s="216"/>
      <c r="F35" s="217"/>
      <c r="G35" s="165"/>
    </row>
    <row r="36" customFormat="false" ht="12.8" hidden="false" customHeight="false" outlineLevel="0" collapsed="false">
      <c r="A36" s="0"/>
      <c r="B36" s="0"/>
      <c r="C36" s="0"/>
      <c r="D36" s="0"/>
      <c r="E36" s="0"/>
      <c r="F36" s="218"/>
    </row>
    <row r="37" customFormat="false" ht="12.8" hidden="false" customHeight="false" outlineLevel="0" collapsed="false">
      <c r="B37" s="219" t="s">
        <v>109</v>
      </c>
      <c r="C37" s="219"/>
      <c r="D37" s="219"/>
      <c r="E37" s="219"/>
      <c r="F37" s="1"/>
    </row>
    <row r="38" customFormat="false" ht="12.8" hidden="false" customHeight="false" outlineLevel="0" collapsed="false">
      <c r="B38" s="47"/>
      <c r="C38" s="47"/>
      <c r="D38" s="47"/>
      <c r="E38" s="47"/>
    </row>
    <row r="39" customFormat="false" ht="12.8" hidden="false" customHeight="false" outlineLevel="0" collapsed="false">
      <c r="B39" s="47"/>
      <c r="C39" s="47"/>
      <c r="D39" s="220"/>
      <c r="E39" s="125"/>
    </row>
    <row r="40" customFormat="false" ht="12.8" hidden="false" customHeight="false" outlineLevel="0" collapsed="false">
      <c r="B40" s="47"/>
      <c r="C40" s="47"/>
      <c r="D40" s="220"/>
      <c r="E40" s="125"/>
    </row>
    <row r="41" customFormat="false" ht="12.8" hidden="false" customHeight="false" outlineLevel="0" collapsed="false">
      <c r="B41" s="124"/>
      <c r="C41" s="124"/>
      <c r="D41" s="124"/>
      <c r="E41" s="124"/>
    </row>
    <row r="42" customFormat="false" ht="12.8" hidden="false" customHeight="false" outlineLevel="0" collapsed="false">
      <c r="B42" s="124"/>
      <c r="C42" s="221"/>
      <c r="D42" s="124"/>
      <c r="E42" s="124"/>
    </row>
    <row r="43" customFormat="false" ht="12.8" hidden="false" customHeight="false" outlineLevel="0" collapsed="false">
      <c r="B43" s="124"/>
      <c r="C43" s="124"/>
      <c r="D43" s="124"/>
      <c r="E43" s="124"/>
    </row>
    <row r="44" customFormat="false" ht="12.8" hidden="false" customHeight="false" outlineLevel="0" collapsed="false">
      <c r="B44" s="198"/>
      <c r="C44" s="222"/>
      <c r="D44" s="221"/>
      <c r="E44" s="124"/>
    </row>
    <row r="45" customFormat="false" ht="12.8" hidden="false" customHeight="false" outlineLevel="0" collapsed="false">
      <c r="B45" s="124"/>
      <c r="C45" s="221"/>
      <c r="D45" s="221"/>
      <c r="E45" s="124"/>
    </row>
    <row r="46" customFormat="false" ht="12.8" hidden="false" customHeight="false" outlineLevel="0" collapsed="false">
      <c r="B46" s="124"/>
      <c r="C46" s="221"/>
      <c r="D46" s="221"/>
      <c r="E46" s="124"/>
    </row>
    <row r="47" customFormat="false" ht="12.8" hidden="false" customHeight="false" outlineLevel="0" collapsed="false">
      <c r="B47" s="124"/>
      <c r="C47" s="124"/>
      <c r="D47" s="124"/>
      <c r="E47" s="124"/>
    </row>
    <row r="48" customFormat="false" ht="12.8" hidden="false" customHeight="false" outlineLevel="0" collapsed="false">
      <c r="B48" s="124"/>
      <c r="C48" s="124"/>
      <c r="D48" s="124"/>
      <c r="E48" s="124"/>
    </row>
  </sheetData>
  <mergeCells count="11">
    <mergeCell ref="B3:G3"/>
    <mergeCell ref="B6:C6"/>
    <mergeCell ref="E6:G6"/>
    <mergeCell ref="B7:C7"/>
    <mergeCell ref="E14:G14"/>
    <mergeCell ref="B23:C23"/>
    <mergeCell ref="F24:G24"/>
    <mergeCell ref="F25:G25"/>
    <mergeCell ref="F26:G26"/>
    <mergeCell ref="F27:G27"/>
    <mergeCell ref="B37:E37"/>
  </mergeCells>
  <hyperlinks>
    <hyperlink ref="F26" r:id="rId1" display="info@selfpropelled.com"/>
  </hyperlinks>
  <printOptions headings="false" gridLines="false" gridLinesSet="true" horizontalCentered="false" verticalCentered="false"/>
  <pageMargins left="0.3" right="0.3" top="0.3" bottom="0.3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DDDDD"/>
    <pageSetUpPr fitToPage="false"/>
  </sheetPr>
  <dimension ref="A1:ALI1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N17" activeCellId="0" sqref="AN17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223" width="3.89"/>
    <col collapsed="false" customWidth="true" hidden="false" outlineLevel="0" max="2" min="2" style="224" width="37.41"/>
    <col collapsed="false" customWidth="true" hidden="false" outlineLevel="0" max="3" min="3" style="225" width="12.64"/>
    <col collapsed="false" customWidth="true" hidden="false" outlineLevel="0" max="5" min="4" style="226" width="9.06"/>
    <col collapsed="false" customWidth="true" hidden="false" outlineLevel="0" max="6" min="6" style="226" width="10.62"/>
    <col collapsed="false" customWidth="true" hidden="false" outlineLevel="0" max="984" min="7" style="223" width="9.06"/>
  </cols>
  <sheetData>
    <row r="1" customFormat="false" ht="14.65" hidden="false" customHeight="false" outlineLevel="0" collapsed="false">
      <c r="B1" s="227"/>
    </row>
    <row r="2" customFormat="false" ht="14.65" hidden="false" customHeight="false" outlineLevel="0" collapsed="false">
      <c r="B2" s="227"/>
    </row>
    <row r="3" customFormat="false" ht="14.65" hidden="false" customHeight="false" outlineLevel="0" collapsed="false">
      <c r="B3" s="228" t="s">
        <v>110</v>
      </c>
      <c r="C3" s="228"/>
      <c r="D3" s="228"/>
      <c r="E3" s="229"/>
      <c r="F3" s="229"/>
    </row>
    <row r="4" customFormat="false" ht="14.65" hidden="false" customHeight="false" outlineLevel="0" collapsed="false">
      <c r="B4" s="227"/>
    </row>
    <row r="5" customFormat="false" ht="14.65" hidden="false" customHeight="false" outlineLevel="0" collapsed="false">
      <c r="B5" s="47"/>
      <c r="C5" s="230"/>
      <c r="D5" s="47"/>
      <c r="E5" s="47"/>
      <c r="F5" s="47"/>
    </row>
    <row r="6" customFormat="false" ht="14.65" hidden="false" customHeight="false" outlineLevel="0" collapsed="false">
      <c r="B6" s="231"/>
      <c r="C6" s="232" t="s">
        <v>111</v>
      </c>
      <c r="D6" s="231"/>
      <c r="E6" s="223"/>
      <c r="F6" s="223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</row>
    <row r="7" customFormat="false" ht="14.65" hidden="false" customHeight="false" outlineLevel="0" collapsed="false">
      <c r="B7" s="233" t="s">
        <v>112</v>
      </c>
      <c r="C7" s="234" t="s">
        <v>113</v>
      </c>
      <c r="D7" s="233"/>
      <c r="E7" s="233"/>
      <c r="F7" s="233"/>
    </row>
    <row r="8" customFormat="false" ht="14.65" hidden="false" customHeight="false" outlineLevel="0" collapsed="false">
      <c r="B8" s="233" t="s">
        <v>114</v>
      </c>
      <c r="C8" s="235" t="n">
        <v>165</v>
      </c>
      <c r="D8" s="233" t="s">
        <v>115</v>
      </c>
      <c r="E8" s="233"/>
      <c r="F8" s="233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</row>
    <row r="9" customFormat="false" ht="14.65" hidden="false" customHeight="false" outlineLevel="0" collapsed="false">
      <c r="B9" s="233" t="s">
        <v>116</v>
      </c>
      <c r="C9" s="235" t="n">
        <v>7500</v>
      </c>
      <c r="D9" s="233" t="s">
        <v>117</v>
      </c>
      <c r="E9" s="233"/>
      <c r="F9" s="233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</row>
    <row r="10" customFormat="false" ht="14.65" hidden="false" customHeight="false" outlineLevel="0" collapsed="false">
      <c r="B10" s="233" t="s">
        <v>118</v>
      </c>
      <c r="C10" s="235" t="n">
        <v>650000</v>
      </c>
      <c r="D10" s="233" t="s">
        <v>117</v>
      </c>
      <c r="E10" s="233"/>
      <c r="F10" s="233"/>
      <c r="AKW10" s="47"/>
      <c r="AKX10" s="47"/>
      <c r="AKY10" s="47"/>
      <c r="AKZ10" s="47"/>
      <c r="ALA10" s="47"/>
      <c r="ALB10" s="47"/>
      <c r="ALC10" s="47"/>
      <c r="ALD10" s="47"/>
      <c r="ALE10" s="47"/>
      <c r="ALF10" s="47"/>
      <c r="ALG10" s="47"/>
      <c r="ALH10" s="47"/>
      <c r="ALI10" s="47"/>
    </row>
    <row r="11" customFormat="false" ht="14.65" hidden="false" customHeight="false" outlineLevel="0" collapsed="false">
      <c r="B11" s="233" t="s">
        <v>119</v>
      </c>
      <c r="C11" s="235" t="n">
        <v>5</v>
      </c>
      <c r="D11" s="233" t="s">
        <v>115</v>
      </c>
      <c r="E11" s="233"/>
      <c r="F11" s="233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</row>
    <row r="12" customFormat="false" ht="14.65" hidden="false" customHeight="false" outlineLevel="0" collapsed="false">
      <c r="B12" s="233" t="s">
        <v>120</v>
      </c>
      <c r="C12" s="235" t="n">
        <v>0</v>
      </c>
      <c r="D12" s="233" t="s">
        <v>115</v>
      </c>
      <c r="E12" s="233"/>
      <c r="F12" s="233"/>
      <c r="AKW12" s="47"/>
      <c r="AKX12" s="47"/>
      <c r="AKY12" s="47"/>
      <c r="AKZ12" s="47"/>
      <c r="ALA12" s="47"/>
      <c r="ALB12" s="47"/>
      <c r="ALC12" s="47"/>
      <c r="ALD12" s="47"/>
      <c r="ALE12" s="47"/>
      <c r="ALF12" s="47"/>
      <c r="ALG12" s="47"/>
      <c r="ALH12" s="47"/>
      <c r="ALI12" s="47"/>
    </row>
    <row r="13" customFormat="false" ht="14.65" hidden="false" customHeight="false" outlineLevel="0" collapsed="false">
      <c r="B13" s="233" t="s">
        <v>121</v>
      </c>
      <c r="C13" s="235" t="n">
        <v>0</v>
      </c>
      <c r="D13" s="233" t="s">
        <v>115</v>
      </c>
      <c r="E13" s="233"/>
      <c r="F13" s="233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</row>
    <row r="14" customFormat="false" ht="14.65" hidden="false" customHeight="false" outlineLevel="0" collapsed="false">
      <c r="B14" s="233" t="s">
        <v>122</v>
      </c>
      <c r="C14" s="235" t="n">
        <v>80</v>
      </c>
      <c r="D14" s="233" t="s">
        <v>115</v>
      </c>
      <c r="E14" s="233"/>
      <c r="F14" s="233"/>
      <c r="AKW14" s="47"/>
      <c r="AKX14" s="47"/>
      <c r="AKY14" s="47"/>
      <c r="AKZ14" s="47"/>
      <c r="ALA14" s="47"/>
      <c r="ALB14" s="47"/>
      <c r="ALC14" s="47"/>
      <c r="ALD14" s="47"/>
      <c r="ALE14" s="47"/>
      <c r="ALF14" s="47"/>
      <c r="ALG14" s="47"/>
      <c r="ALH14" s="47"/>
      <c r="ALI14" s="47"/>
    </row>
    <row r="15" customFormat="false" ht="14.65" hidden="false" customHeight="false" outlineLevel="0" collapsed="false">
      <c r="B15" s="233" t="s">
        <v>123</v>
      </c>
      <c r="C15" s="235" t="n">
        <v>85</v>
      </c>
      <c r="D15" s="233" t="s">
        <v>124</v>
      </c>
      <c r="E15" s="233"/>
      <c r="F15" s="233"/>
      <c r="AKW15" s="47"/>
      <c r="AKX15" s="47"/>
      <c r="AKY15" s="47"/>
      <c r="AKZ15" s="47"/>
      <c r="ALA15" s="47"/>
      <c r="ALB15" s="47"/>
      <c r="ALC15" s="47"/>
      <c r="ALD15" s="47"/>
      <c r="ALE15" s="47"/>
      <c r="ALF15" s="47"/>
      <c r="ALG15" s="47"/>
      <c r="ALH15" s="47"/>
      <c r="ALI15" s="47"/>
    </row>
    <row r="16" customFormat="false" ht="14.65" hidden="false" customHeight="false" outlineLevel="0" collapsed="false">
      <c r="B16" s="233" t="s">
        <v>125</v>
      </c>
      <c r="C16" s="235" t="n">
        <v>85</v>
      </c>
      <c r="D16" s="233" t="s">
        <v>124</v>
      </c>
      <c r="E16" s="233"/>
      <c r="F16" s="233"/>
      <c r="AKW16" s="47"/>
      <c r="AKX16" s="47"/>
      <c r="AKY16" s="47"/>
      <c r="AKZ16" s="47"/>
      <c r="ALA16" s="47"/>
      <c r="ALB16" s="47"/>
      <c r="ALC16" s="47"/>
      <c r="ALD16" s="47"/>
      <c r="ALE16" s="47"/>
      <c r="ALF16" s="47"/>
      <c r="ALG16" s="47"/>
      <c r="ALH16" s="47"/>
      <c r="ALI16" s="47"/>
    </row>
    <row r="17" customFormat="false" ht="14.65" hidden="false" customHeight="false" outlineLevel="0" collapsed="false">
      <c r="B17" s="233" t="s">
        <v>126</v>
      </c>
      <c r="C17" s="235" t="n">
        <v>97</v>
      </c>
      <c r="D17" s="233" t="s">
        <v>124</v>
      </c>
      <c r="E17" s="233"/>
      <c r="F17" s="233"/>
    </row>
    <row r="18" customFormat="false" ht="14.65" hidden="false" customHeight="false" outlineLevel="0" collapsed="false">
      <c r="B18" s="233" t="s">
        <v>127</v>
      </c>
      <c r="C18" s="235" t="n">
        <v>37</v>
      </c>
      <c r="D18" s="233" t="s">
        <v>124</v>
      </c>
      <c r="E18" s="233"/>
      <c r="F18" s="233"/>
    </row>
    <row r="19" customFormat="false" ht="14.65" hidden="false" customHeight="false" outlineLevel="0" collapsed="false">
      <c r="B19" s="233" t="s">
        <v>128</v>
      </c>
      <c r="C19" s="235" t="n">
        <v>250000</v>
      </c>
      <c r="D19" s="233" t="s">
        <v>129</v>
      </c>
      <c r="E19" s="235"/>
      <c r="F19" s="233"/>
    </row>
    <row r="20" customFormat="false" ht="14.65" hidden="false" customHeight="false" outlineLevel="0" collapsed="false">
      <c r="B20" s="233" t="s">
        <v>130</v>
      </c>
      <c r="C20" s="235" t="n">
        <v>1000000</v>
      </c>
      <c r="D20" s="233" t="s">
        <v>131</v>
      </c>
      <c r="E20" s="233"/>
      <c r="F20" s="233"/>
    </row>
    <row r="21" customFormat="false" ht="14.65" hidden="false" customHeight="false" outlineLevel="0" collapsed="false">
      <c r="B21" s="233" t="s">
        <v>126</v>
      </c>
      <c r="C21" s="235" t="n">
        <v>97</v>
      </c>
      <c r="D21" s="233" t="s">
        <v>124</v>
      </c>
      <c r="E21" s="233"/>
      <c r="F21" s="233"/>
    </row>
    <row r="22" customFormat="false" ht="14.65" hidden="false" customHeight="false" outlineLevel="0" collapsed="false">
      <c r="B22" s="233" t="s">
        <v>132</v>
      </c>
      <c r="C22" s="235" t="n">
        <v>85</v>
      </c>
      <c r="D22" s="233" t="s">
        <v>115</v>
      </c>
      <c r="E22" s="233"/>
      <c r="F22" s="233"/>
    </row>
    <row r="23" customFormat="false" ht="14.65" hidden="false" customHeight="false" outlineLevel="0" collapsed="false">
      <c r="B23" s="233" t="s">
        <v>133</v>
      </c>
      <c r="C23" s="235" t="n">
        <v>50</v>
      </c>
      <c r="D23" s="233" t="s">
        <v>124</v>
      </c>
      <c r="E23" s="233"/>
      <c r="F23" s="233"/>
    </row>
    <row r="24" customFormat="false" ht="14.65" hidden="false" customHeight="false" outlineLevel="0" collapsed="false">
      <c r="B24" s="233" t="s">
        <v>134</v>
      </c>
      <c r="C24" s="235" t="n">
        <v>1500</v>
      </c>
      <c r="D24" s="233" t="s">
        <v>135</v>
      </c>
      <c r="E24" s="233"/>
      <c r="F24" s="233"/>
    </row>
    <row r="25" customFormat="false" ht="14.65" hidden="false" customHeight="false" outlineLevel="0" collapsed="false">
      <c r="B25" s="223"/>
      <c r="C25" s="236"/>
      <c r="D25" s="223"/>
      <c r="E25" s="223"/>
      <c r="F25" s="223"/>
    </row>
    <row r="26" customFormat="false" ht="14.65" hidden="false" customHeight="false" outlineLevel="0" collapsed="false">
      <c r="B26" s="231"/>
      <c r="C26" s="237" t="s">
        <v>136</v>
      </c>
      <c r="D26" s="231"/>
      <c r="E26" s="223"/>
      <c r="F26" s="223"/>
    </row>
    <row r="27" customFormat="false" ht="14.65" hidden="false" customHeight="false" outlineLevel="0" collapsed="false">
      <c r="B27" s="238" t="s">
        <v>137</v>
      </c>
      <c r="C27" s="236"/>
      <c r="D27" s="223"/>
      <c r="E27" s="223"/>
      <c r="F27" s="223"/>
    </row>
    <row r="28" customFormat="false" ht="14.65" hidden="false" customHeight="false" outlineLevel="0" collapsed="false">
      <c r="B28" s="223" t="s">
        <v>138</v>
      </c>
      <c r="C28" s="236" t="n">
        <v>165</v>
      </c>
      <c r="D28" s="223" t="s">
        <v>115</v>
      </c>
      <c r="E28" s="223"/>
      <c r="F28" s="223"/>
    </row>
    <row r="29" customFormat="false" ht="14.65" hidden="false" customHeight="false" outlineLevel="0" collapsed="false">
      <c r="B29" s="223" t="s">
        <v>139</v>
      </c>
      <c r="C29" s="236" t="n">
        <v>75.581</v>
      </c>
      <c r="D29" s="223" t="s">
        <v>140</v>
      </c>
      <c r="E29" s="223"/>
      <c r="F29" s="223"/>
    </row>
    <row r="30" customFormat="false" ht="14.65" hidden="false" customHeight="false" outlineLevel="0" collapsed="false">
      <c r="B30" s="223" t="s">
        <v>141</v>
      </c>
      <c r="C30" s="236" t="n">
        <v>4.7</v>
      </c>
      <c r="D30" s="223" t="s">
        <v>124</v>
      </c>
      <c r="E30" s="223"/>
      <c r="F30" s="223"/>
    </row>
    <row r="31" customFormat="false" ht="14.65" hidden="false" customHeight="false" outlineLevel="0" collapsed="false">
      <c r="B31" s="223" t="s">
        <v>142</v>
      </c>
      <c r="C31" s="236" t="n">
        <v>59.3</v>
      </c>
      <c r="D31" s="223" t="s">
        <v>115</v>
      </c>
      <c r="E31" s="223"/>
      <c r="F31" s="223"/>
    </row>
    <row r="32" customFormat="false" ht="14.65" hidden="false" customHeight="false" outlineLevel="0" collapsed="false">
      <c r="B32" s="223" t="s">
        <v>143</v>
      </c>
      <c r="C32" s="236" t="n">
        <v>51.847</v>
      </c>
      <c r="D32" s="223" t="s">
        <v>144</v>
      </c>
      <c r="E32" s="223"/>
      <c r="F32" s="223"/>
    </row>
    <row r="33" customFormat="false" ht="14.65" hidden="false" customHeight="false" outlineLevel="0" collapsed="false">
      <c r="B33" s="223" t="s">
        <v>145</v>
      </c>
      <c r="C33" s="239" t="n">
        <v>657018.204</v>
      </c>
      <c r="D33" s="223" t="s">
        <v>117</v>
      </c>
      <c r="E33" s="223"/>
      <c r="F33" s="223"/>
    </row>
    <row r="34" customFormat="false" ht="14.65" hidden="false" customHeight="false" outlineLevel="0" collapsed="false">
      <c r="B34" s="223" t="s">
        <v>146</v>
      </c>
      <c r="C34" s="236" t="n">
        <v>140.4</v>
      </c>
      <c r="D34" s="223" t="s">
        <v>115</v>
      </c>
      <c r="E34" s="223"/>
      <c r="F34" s="223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</row>
    <row r="35" customFormat="false" ht="14.65" hidden="false" customHeight="false" outlineLevel="0" collapsed="false">
      <c r="B35" s="223" t="s">
        <v>147</v>
      </c>
      <c r="C35" s="236" t="n">
        <v>156.35</v>
      </c>
      <c r="D35" s="223" t="s">
        <v>140</v>
      </c>
      <c r="E35" s="223"/>
      <c r="F35" s="223"/>
    </row>
    <row r="36" customFormat="false" ht="14.65" hidden="false" customHeight="false" outlineLevel="0" collapsed="false">
      <c r="B36" s="223" t="s">
        <v>148</v>
      </c>
      <c r="C36" s="236" t="n">
        <v>17.3</v>
      </c>
      <c r="D36" s="223" t="s">
        <v>124</v>
      </c>
      <c r="E36" s="223"/>
      <c r="F36" s="223"/>
    </row>
    <row r="37" customFormat="false" ht="14.65" hidden="false" customHeight="false" outlineLevel="0" collapsed="false">
      <c r="B37" s="223" t="s">
        <v>149</v>
      </c>
      <c r="C37" s="236" t="n">
        <v>80</v>
      </c>
      <c r="D37" s="223" t="s">
        <v>115</v>
      </c>
      <c r="E37" s="223"/>
      <c r="F37" s="223"/>
    </row>
    <row r="38" customFormat="false" ht="14.65" hidden="false" customHeight="false" outlineLevel="0" collapsed="false">
      <c r="B38" s="223" t="s">
        <v>150</v>
      </c>
      <c r="C38" s="236" t="n">
        <v>51.262</v>
      </c>
      <c r="D38" s="223" t="s">
        <v>144</v>
      </c>
      <c r="E38" s="223"/>
      <c r="F38" s="223"/>
    </row>
    <row r="39" customFormat="false" ht="14.65" hidden="false" customHeight="false" outlineLevel="0" collapsed="false">
      <c r="B39" s="223" t="s">
        <v>151</v>
      </c>
      <c r="C39" s="239" t="n">
        <v>664518.204</v>
      </c>
      <c r="D39" s="223" t="s">
        <v>117</v>
      </c>
      <c r="E39" s="223"/>
      <c r="F39" s="223"/>
    </row>
    <row r="40" customFormat="false" ht="14.65" hidden="false" customHeight="false" outlineLevel="0" collapsed="false">
      <c r="B40" s="238" t="s">
        <v>152</v>
      </c>
      <c r="C40" s="236"/>
      <c r="D40" s="223"/>
      <c r="E40" s="223"/>
      <c r="F40" s="223"/>
    </row>
    <row r="41" customFormat="false" ht="14.65" hidden="false" customHeight="false" outlineLevel="0" collapsed="false">
      <c r="B41" s="223" t="s">
        <v>153</v>
      </c>
      <c r="C41" s="236" t="n">
        <v>140.4</v>
      </c>
      <c r="D41" s="223" t="s">
        <v>115</v>
      </c>
      <c r="E41" s="223"/>
      <c r="F41" s="223"/>
    </row>
    <row r="42" customFormat="false" ht="14.65" hidden="false" customHeight="false" outlineLevel="0" collapsed="false">
      <c r="B42" s="223" t="s">
        <v>154</v>
      </c>
      <c r="C42" s="236" t="n">
        <v>156.35</v>
      </c>
      <c r="D42" s="223" t="s">
        <v>140</v>
      </c>
      <c r="E42" s="223"/>
      <c r="F42" s="223"/>
    </row>
    <row r="43" customFormat="false" ht="14.65" hidden="false" customHeight="false" outlineLevel="0" collapsed="false">
      <c r="B43" s="223" t="s">
        <v>155</v>
      </c>
      <c r="C43" s="236" t="n">
        <v>17.3</v>
      </c>
      <c r="D43" s="223" t="s">
        <v>124</v>
      </c>
      <c r="E43" s="223"/>
      <c r="F43" s="223"/>
    </row>
    <row r="44" customFormat="false" ht="14.65" hidden="false" customHeight="false" outlineLevel="0" collapsed="false">
      <c r="B44" s="223" t="s">
        <v>156</v>
      </c>
      <c r="C44" s="236" t="n">
        <v>80</v>
      </c>
      <c r="D44" s="223" t="s">
        <v>115</v>
      </c>
      <c r="E44" s="223"/>
      <c r="F44" s="223"/>
    </row>
    <row r="45" customFormat="false" ht="14.65" hidden="false" customHeight="false" outlineLevel="0" collapsed="false">
      <c r="B45" s="223" t="s">
        <v>157</v>
      </c>
      <c r="C45" s="236" t="n">
        <v>51.262</v>
      </c>
      <c r="D45" s="223" t="s">
        <v>144</v>
      </c>
      <c r="E45" s="223"/>
      <c r="F45" s="223"/>
    </row>
    <row r="46" customFormat="false" ht="14.65" hidden="false" customHeight="false" outlineLevel="0" collapsed="false">
      <c r="B46" s="223" t="s">
        <v>158</v>
      </c>
      <c r="C46" s="239" t="n">
        <v>664518.204</v>
      </c>
      <c r="D46" s="223" t="s">
        <v>117</v>
      </c>
      <c r="E46" s="223"/>
      <c r="F46" s="223"/>
    </row>
    <row r="47" customFormat="false" ht="14.65" hidden="false" customHeight="false" outlineLevel="0" collapsed="false">
      <c r="B47" s="223" t="s">
        <v>159</v>
      </c>
      <c r="C47" s="236" t="n">
        <v>111.5</v>
      </c>
      <c r="D47" s="223" t="s">
        <v>115</v>
      </c>
      <c r="E47" s="223"/>
      <c r="F47" s="223"/>
    </row>
    <row r="48" customFormat="false" ht="14.65" hidden="false" customHeight="false" outlineLevel="0" collapsed="false">
      <c r="B48" s="223" t="s">
        <v>160</v>
      </c>
      <c r="C48" s="236" t="n">
        <v>156.35</v>
      </c>
      <c r="D48" s="223" t="s">
        <v>140</v>
      </c>
      <c r="E48" s="223"/>
      <c r="F48" s="223"/>
    </row>
    <row r="49" customFormat="false" ht="14.65" hidden="false" customHeight="false" outlineLevel="0" collapsed="false">
      <c r="B49" s="223" t="s">
        <v>161</v>
      </c>
      <c r="C49" s="236" t="n">
        <v>38</v>
      </c>
      <c r="D49" s="223" t="s">
        <v>124</v>
      </c>
      <c r="E49" s="223"/>
      <c r="F49" s="223"/>
    </row>
    <row r="50" customFormat="false" ht="14.65" hidden="false" customHeight="false" outlineLevel="0" collapsed="false">
      <c r="B50" s="223" t="s">
        <v>162</v>
      </c>
      <c r="C50" s="236" t="n">
        <v>80</v>
      </c>
      <c r="D50" s="223" t="s">
        <v>115</v>
      </c>
      <c r="E50" s="223"/>
      <c r="F50" s="223"/>
    </row>
    <row r="51" customFormat="false" ht="14.65" hidden="false" customHeight="false" outlineLevel="0" collapsed="false">
      <c r="B51" s="223" t="s">
        <v>163</v>
      </c>
      <c r="C51" s="236" t="n">
        <v>43.992</v>
      </c>
      <c r="D51" s="223" t="s">
        <v>144</v>
      </c>
      <c r="E51" s="223"/>
      <c r="F51" s="223"/>
    </row>
    <row r="52" customFormat="false" ht="14.65" hidden="false" customHeight="false" outlineLevel="0" collapsed="false">
      <c r="B52" s="223" t="s">
        <v>164</v>
      </c>
      <c r="C52" s="239" t="n">
        <v>664518.204</v>
      </c>
      <c r="D52" s="223" t="s">
        <v>117</v>
      </c>
      <c r="E52" s="223"/>
      <c r="F52" s="223"/>
    </row>
    <row r="53" customFormat="false" ht="14.65" hidden="false" customHeight="false" outlineLevel="0" collapsed="false">
      <c r="B53" s="238" t="s">
        <v>165</v>
      </c>
      <c r="C53" s="236"/>
      <c r="D53" s="223"/>
      <c r="E53" s="223"/>
      <c r="F53" s="223"/>
    </row>
    <row r="54" customFormat="false" ht="14.65" hidden="false" customHeight="false" outlineLevel="0" collapsed="false">
      <c r="B54" s="223" t="s">
        <v>166</v>
      </c>
      <c r="C54" s="236" t="n">
        <v>111.5</v>
      </c>
      <c r="D54" s="223" t="s">
        <v>115</v>
      </c>
      <c r="E54" s="223"/>
      <c r="F54" s="223"/>
    </row>
    <row r="55" customFormat="false" ht="14.65" hidden="false" customHeight="false" outlineLevel="0" collapsed="false">
      <c r="B55" s="223" t="s">
        <v>167</v>
      </c>
      <c r="C55" s="236" t="n">
        <v>156.35</v>
      </c>
      <c r="D55" s="223" t="s">
        <v>140</v>
      </c>
      <c r="E55" s="223"/>
      <c r="F55" s="223"/>
    </row>
    <row r="56" customFormat="false" ht="14.65" hidden="false" customHeight="false" outlineLevel="0" collapsed="false">
      <c r="B56" s="223" t="s">
        <v>168</v>
      </c>
      <c r="C56" s="236" t="n">
        <v>38</v>
      </c>
      <c r="D56" s="223" t="s">
        <v>124</v>
      </c>
      <c r="E56" s="223"/>
      <c r="F56" s="223"/>
    </row>
    <row r="57" customFormat="false" ht="14.65" hidden="false" customHeight="false" outlineLevel="0" collapsed="false">
      <c r="B57" s="223" t="s">
        <v>169</v>
      </c>
      <c r="C57" s="236" t="n">
        <v>80</v>
      </c>
      <c r="D57" s="223" t="s">
        <v>115</v>
      </c>
      <c r="E57" s="223"/>
      <c r="F57" s="223"/>
    </row>
    <row r="58" customFormat="false" ht="14.65" hidden="false" customHeight="false" outlineLevel="0" collapsed="false">
      <c r="B58" s="223" t="s">
        <v>170</v>
      </c>
      <c r="C58" s="236" t="n">
        <v>43.992</v>
      </c>
      <c r="D58" s="223" t="s">
        <v>144</v>
      </c>
      <c r="E58" s="223"/>
      <c r="F58" s="223"/>
    </row>
    <row r="59" customFormat="false" ht="14.65" hidden="false" customHeight="false" outlineLevel="0" collapsed="false">
      <c r="B59" s="223" t="s">
        <v>171</v>
      </c>
      <c r="C59" s="239" t="n">
        <v>664518.204</v>
      </c>
      <c r="D59" s="223" t="s">
        <v>117</v>
      </c>
      <c r="E59" s="223"/>
      <c r="F59" s="223"/>
    </row>
    <row r="60" customFormat="false" ht="14.65" hidden="false" customHeight="false" outlineLevel="0" collapsed="false">
      <c r="B60" s="223" t="s">
        <v>172</v>
      </c>
      <c r="C60" s="236" t="n">
        <v>59.3</v>
      </c>
      <c r="D60" s="223" t="s">
        <v>115</v>
      </c>
      <c r="E60" s="223"/>
      <c r="F60" s="223"/>
    </row>
    <row r="61" customFormat="false" ht="14.65" hidden="false" customHeight="false" outlineLevel="0" collapsed="false">
      <c r="B61" s="223" t="s">
        <v>173</v>
      </c>
      <c r="C61" s="236" t="n">
        <v>75.581</v>
      </c>
      <c r="D61" s="223" t="s">
        <v>140</v>
      </c>
      <c r="E61" s="223"/>
      <c r="F61" s="223"/>
    </row>
    <row r="62" customFormat="false" ht="14.65" hidden="false" customHeight="false" outlineLevel="0" collapsed="false">
      <c r="B62" s="223" t="s">
        <v>174</v>
      </c>
      <c r="C62" s="236" t="n">
        <v>100</v>
      </c>
      <c r="D62" s="223" t="s">
        <v>124</v>
      </c>
      <c r="E62" s="223"/>
      <c r="F62" s="223"/>
    </row>
    <row r="63" customFormat="false" ht="14.65" hidden="false" customHeight="false" outlineLevel="0" collapsed="false">
      <c r="B63" s="223" t="s">
        <v>175</v>
      </c>
      <c r="C63" s="236" t="n">
        <v>59.3</v>
      </c>
      <c r="D63" s="223" t="s">
        <v>115</v>
      </c>
      <c r="E63" s="223"/>
      <c r="F63" s="223"/>
    </row>
    <row r="64" customFormat="false" ht="14.65" hidden="false" customHeight="false" outlineLevel="0" collapsed="false">
      <c r="B64" s="223" t="s">
        <v>176</v>
      </c>
      <c r="C64" s="236" t="n">
        <v>25.966</v>
      </c>
      <c r="D64" s="223" t="s">
        <v>144</v>
      </c>
      <c r="E64" s="223"/>
      <c r="F64" s="223"/>
    </row>
    <row r="65" customFormat="false" ht="14.65" hidden="false" customHeight="false" outlineLevel="0" collapsed="false">
      <c r="B65" s="223" t="s">
        <v>177</v>
      </c>
      <c r="C65" s="239" t="n">
        <v>657018.204</v>
      </c>
      <c r="D65" s="223" t="s">
        <v>117</v>
      </c>
      <c r="E65" s="223"/>
      <c r="F65" s="223"/>
    </row>
    <row r="66" customFormat="false" ht="14.65" hidden="false" customHeight="false" outlineLevel="0" collapsed="false">
      <c r="B66" s="238" t="s">
        <v>178</v>
      </c>
      <c r="C66" s="236"/>
      <c r="D66" s="223"/>
      <c r="E66" s="223"/>
      <c r="F66" s="223"/>
    </row>
    <row r="67" customFormat="false" ht="14.65" hidden="false" customHeight="false" outlineLevel="0" collapsed="false">
      <c r="B67" s="223" t="s">
        <v>153</v>
      </c>
      <c r="C67" s="236" t="n">
        <v>59.3</v>
      </c>
      <c r="D67" s="223" t="s">
        <v>115</v>
      </c>
      <c r="E67" s="223"/>
      <c r="F67" s="223"/>
    </row>
    <row r="68" customFormat="false" ht="14.65" hidden="false" customHeight="false" outlineLevel="0" collapsed="false">
      <c r="B68" s="223" t="s">
        <v>154</v>
      </c>
      <c r="C68" s="236" t="n">
        <v>75.581</v>
      </c>
      <c r="D68" s="223" t="s">
        <v>140</v>
      </c>
      <c r="E68" s="223"/>
      <c r="F68" s="223"/>
    </row>
    <row r="69" customFormat="false" ht="14.65" hidden="false" customHeight="false" outlineLevel="0" collapsed="false">
      <c r="B69" s="223" t="s">
        <v>155</v>
      </c>
      <c r="C69" s="236" t="n">
        <v>100</v>
      </c>
      <c r="D69" s="223" t="s">
        <v>124</v>
      </c>
      <c r="E69" s="223"/>
      <c r="F69" s="223"/>
    </row>
    <row r="70" customFormat="false" ht="14.65" hidden="false" customHeight="false" outlineLevel="0" collapsed="false">
      <c r="B70" s="223" t="s">
        <v>156</v>
      </c>
      <c r="C70" s="236" t="n">
        <v>59.3</v>
      </c>
      <c r="D70" s="223" t="s">
        <v>115</v>
      </c>
      <c r="E70" s="223"/>
      <c r="F70" s="223"/>
    </row>
    <row r="71" customFormat="false" ht="14.65" hidden="false" customHeight="false" outlineLevel="0" collapsed="false">
      <c r="B71" s="223" t="s">
        <v>157</v>
      </c>
      <c r="C71" s="236" t="n">
        <v>25.966</v>
      </c>
      <c r="D71" s="223" t="s">
        <v>144</v>
      </c>
      <c r="E71" s="223"/>
      <c r="F71" s="223"/>
    </row>
    <row r="72" customFormat="false" ht="14.65" hidden="false" customHeight="false" outlineLevel="0" collapsed="false">
      <c r="B72" s="223" t="s">
        <v>158</v>
      </c>
      <c r="C72" s="239" t="n">
        <v>657018.204</v>
      </c>
      <c r="D72" s="223" t="s">
        <v>117</v>
      </c>
      <c r="E72" s="223"/>
      <c r="F72" s="223"/>
    </row>
    <row r="73" customFormat="false" ht="14.65" hidden="false" customHeight="false" outlineLevel="0" collapsed="false">
      <c r="B73" s="223" t="s">
        <v>159</v>
      </c>
      <c r="C73" s="236" t="n">
        <v>89.3</v>
      </c>
      <c r="D73" s="223" t="s">
        <v>115</v>
      </c>
      <c r="E73" s="223"/>
      <c r="F73" s="223"/>
    </row>
    <row r="74" customFormat="false" ht="14.65" hidden="false" customHeight="false" outlineLevel="0" collapsed="false">
      <c r="B74" s="223" t="s">
        <v>160</v>
      </c>
      <c r="C74" s="236" t="n">
        <v>75.581</v>
      </c>
      <c r="D74" s="223" t="s">
        <v>140</v>
      </c>
      <c r="E74" s="223"/>
      <c r="F74" s="223"/>
    </row>
    <row r="75" customFormat="false" ht="14.65" hidden="false" customHeight="false" outlineLevel="0" collapsed="false">
      <c r="B75" s="223" t="s">
        <v>161</v>
      </c>
      <c r="C75" s="236" t="n">
        <v>36.5</v>
      </c>
      <c r="D75" s="223" t="s">
        <v>124</v>
      </c>
      <c r="E75" s="223"/>
      <c r="F75" s="223"/>
    </row>
    <row r="76" customFormat="false" ht="14.65" hidden="false" customHeight="false" outlineLevel="0" collapsed="false">
      <c r="B76" s="223" t="s">
        <v>162</v>
      </c>
      <c r="C76" s="236" t="n">
        <v>59.3</v>
      </c>
      <c r="D76" s="223" t="s">
        <v>115</v>
      </c>
      <c r="E76" s="223"/>
      <c r="F76" s="223"/>
    </row>
    <row r="77" customFormat="false" ht="14.65" hidden="false" customHeight="false" outlineLevel="0" collapsed="false">
      <c r="B77" s="223" t="s">
        <v>163</v>
      </c>
      <c r="C77" s="236" t="n">
        <v>33.318</v>
      </c>
      <c r="D77" s="223" t="s">
        <v>144</v>
      </c>
      <c r="E77" s="223"/>
      <c r="F77" s="223"/>
    </row>
    <row r="78" customFormat="false" ht="14.65" hidden="false" customHeight="false" outlineLevel="0" collapsed="false">
      <c r="B78" s="223" t="s">
        <v>164</v>
      </c>
      <c r="C78" s="239" t="n">
        <v>657018.204</v>
      </c>
      <c r="D78" s="223" t="s">
        <v>117</v>
      </c>
      <c r="E78" s="223"/>
      <c r="F78" s="223"/>
    </row>
    <row r="79" customFormat="false" ht="14.65" hidden="false" customHeight="false" outlineLevel="0" collapsed="false">
      <c r="B79" s="238" t="s">
        <v>179</v>
      </c>
      <c r="C79" s="236"/>
      <c r="D79" s="223"/>
      <c r="E79" s="223"/>
      <c r="F79" s="223"/>
    </row>
    <row r="80" customFormat="false" ht="14.65" hidden="false" customHeight="false" outlineLevel="0" collapsed="false">
      <c r="B80" s="223" t="s">
        <v>180</v>
      </c>
      <c r="C80" s="236" t="n">
        <v>89.3</v>
      </c>
      <c r="D80" s="223" t="s">
        <v>115</v>
      </c>
      <c r="E80" s="223"/>
      <c r="F80" s="223"/>
    </row>
    <row r="81" customFormat="false" ht="14.65" hidden="false" customHeight="false" outlineLevel="0" collapsed="false">
      <c r="B81" s="223" t="s">
        <v>181</v>
      </c>
      <c r="C81" s="236" t="n">
        <v>75.581</v>
      </c>
      <c r="D81" s="223" t="s">
        <v>140</v>
      </c>
      <c r="E81" s="223"/>
      <c r="F81" s="223"/>
    </row>
    <row r="82" customFormat="false" ht="14.65" hidden="false" customHeight="false" outlineLevel="0" collapsed="false">
      <c r="B82" s="223" t="s">
        <v>182</v>
      </c>
      <c r="C82" s="236" t="n">
        <v>36.5</v>
      </c>
      <c r="D82" s="223" t="s">
        <v>124</v>
      </c>
      <c r="E82" s="223"/>
      <c r="F82" s="223"/>
    </row>
    <row r="83" customFormat="false" ht="14.65" hidden="false" customHeight="false" outlineLevel="0" collapsed="false">
      <c r="B83" s="223" t="s">
        <v>183</v>
      </c>
      <c r="C83" s="236" t="n">
        <v>59.3</v>
      </c>
      <c r="D83" s="223" t="s">
        <v>115</v>
      </c>
      <c r="E83" s="223"/>
      <c r="F83" s="223"/>
    </row>
    <row r="84" customFormat="false" ht="14.65" hidden="false" customHeight="false" outlineLevel="0" collapsed="false">
      <c r="B84" s="223" t="s">
        <v>184</v>
      </c>
      <c r="C84" s="236" t="n">
        <v>33.318</v>
      </c>
      <c r="D84" s="223" t="s">
        <v>144</v>
      </c>
      <c r="E84" s="223"/>
      <c r="F84" s="223"/>
    </row>
    <row r="85" customFormat="false" ht="14.65" hidden="false" customHeight="false" outlineLevel="0" collapsed="false">
      <c r="B85" s="223" t="s">
        <v>185</v>
      </c>
      <c r="C85" s="240" t="n">
        <v>657018.204</v>
      </c>
      <c r="D85" s="223" t="s">
        <v>117</v>
      </c>
      <c r="E85" s="223"/>
      <c r="F85" s="223"/>
    </row>
    <row r="86" customFormat="false" ht="14.65" hidden="false" customHeight="false" outlineLevel="0" collapsed="false">
      <c r="B86" s="223" t="s">
        <v>186</v>
      </c>
      <c r="C86" s="236" t="n">
        <v>165</v>
      </c>
      <c r="D86" s="223" t="s">
        <v>115</v>
      </c>
      <c r="E86" s="223"/>
      <c r="F86" s="223"/>
    </row>
    <row r="87" customFormat="false" ht="14.65" hidden="false" customHeight="false" outlineLevel="0" collapsed="false">
      <c r="B87" s="223" t="s">
        <v>187</v>
      </c>
      <c r="C87" s="236" t="n">
        <v>75.581</v>
      </c>
      <c r="D87" s="223" t="s">
        <v>140</v>
      </c>
      <c r="E87" s="223"/>
      <c r="F87" s="223"/>
    </row>
    <row r="88" customFormat="false" ht="14.65" hidden="false" customHeight="false" outlineLevel="0" collapsed="false">
      <c r="B88" s="223" t="s">
        <v>188</v>
      </c>
      <c r="C88" s="236" t="n">
        <v>4.7</v>
      </c>
      <c r="D88" s="223" t="s">
        <v>124</v>
      </c>
      <c r="E88" s="223"/>
      <c r="F88" s="223"/>
    </row>
    <row r="89" customFormat="false" ht="14.65" hidden="false" customHeight="false" outlineLevel="0" collapsed="false">
      <c r="B89" s="223" t="s">
        <v>189</v>
      </c>
      <c r="C89" s="236" t="n">
        <v>59.3</v>
      </c>
      <c r="D89" s="223" t="s">
        <v>115</v>
      </c>
      <c r="E89" s="223"/>
      <c r="F89" s="223"/>
    </row>
    <row r="90" s="47" customFormat="true" ht="14.65" hidden="false" customHeight="false" outlineLevel="0" collapsed="false">
      <c r="A90" s="223"/>
      <c r="B90" s="223" t="s">
        <v>190</v>
      </c>
      <c r="C90" s="236" t="n">
        <v>51.847</v>
      </c>
      <c r="D90" s="223" t="s">
        <v>144</v>
      </c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23"/>
      <c r="BX90" s="223"/>
      <c r="BY90" s="223"/>
      <c r="BZ90" s="223"/>
      <c r="CA90" s="223"/>
      <c r="CB90" s="223"/>
      <c r="CC90" s="223"/>
      <c r="CD90" s="223"/>
      <c r="CE90" s="223"/>
      <c r="CF90" s="223"/>
      <c r="CG90" s="223"/>
      <c r="CH90" s="223"/>
      <c r="CI90" s="223"/>
      <c r="CJ90" s="223"/>
      <c r="CK90" s="223"/>
      <c r="CL90" s="223"/>
      <c r="CM90" s="223"/>
      <c r="CN90" s="223"/>
      <c r="CO90" s="223"/>
      <c r="CP90" s="223"/>
      <c r="CQ90" s="223"/>
      <c r="CR90" s="223"/>
      <c r="CS90" s="223"/>
      <c r="CT90" s="223"/>
      <c r="CU90" s="223"/>
      <c r="CV90" s="223"/>
      <c r="CW90" s="223"/>
      <c r="CX90" s="223"/>
      <c r="CY90" s="223"/>
      <c r="CZ90" s="223"/>
      <c r="DA90" s="223"/>
      <c r="DB90" s="223"/>
      <c r="DC90" s="223"/>
      <c r="DD90" s="223"/>
      <c r="DE90" s="223"/>
      <c r="DF90" s="223"/>
      <c r="DG90" s="223"/>
      <c r="DH90" s="223"/>
      <c r="DI90" s="223"/>
      <c r="DJ90" s="223"/>
      <c r="DK90" s="223"/>
      <c r="DL90" s="223"/>
      <c r="DM90" s="223"/>
      <c r="DN90" s="223"/>
      <c r="DO90" s="223"/>
      <c r="DP90" s="223"/>
      <c r="DQ90" s="223"/>
      <c r="DR90" s="223"/>
      <c r="DS90" s="223"/>
      <c r="DT90" s="223"/>
      <c r="DU90" s="223"/>
      <c r="DV90" s="223"/>
      <c r="DW90" s="223"/>
      <c r="DX90" s="223"/>
      <c r="DY90" s="223"/>
      <c r="DZ90" s="223"/>
      <c r="EA90" s="223"/>
      <c r="EB90" s="223"/>
      <c r="EC90" s="223"/>
      <c r="ED90" s="223"/>
      <c r="EE90" s="223"/>
      <c r="EF90" s="223"/>
      <c r="EG90" s="223"/>
      <c r="EH90" s="223"/>
      <c r="EI90" s="223"/>
      <c r="EJ90" s="223"/>
      <c r="EK90" s="223"/>
      <c r="EL90" s="223"/>
      <c r="EM90" s="223"/>
      <c r="EN90" s="223"/>
      <c r="EO90" s="223"/>
      <c r="EP90" s="223"/>
      <c r="EQ90" s="223"/>
      <c r="ER90" s="223"/>
      <c r="ES90" s="223"/>
      <c r="ET90" s="223"/>
      <c r="EU90" s="223"/>
      <c r="EV90" s="223"/>
      <c r="EW90" s="223"/>
      <c r="EX90" s="223"/>
      <c r="EY90" s="223"/>
      <c r="EZ90" s="223"/>
      <c r="FA90" s="223"/>
      <c r="FB90" s="223"/>
      <c r="FC90" s="223"/>
      <c r="FD90" s="223"/>
      <c r="FE90" s="223"/>
      <c r="FF90" s="223"/>
      <c r="FG90" s="223"/>
      <c r="FH90" s="223"/>
      <c r="FI90" s="223"/>
      <c r="FJ90" s="223"/>
      <c r="FK90" s="223"/>
      <c r="FL90" s="223"/>
      <c r="FM90" s="223"/>
      <c r="FN90" s="223"/>
      <c r="FO90" s="223"/>
      <c r="FP90" s="223"/>
      <c r="FQ90" s="223"/>
      <c r="FR90" s="223"/>
      <c r="FS90" s="223"/>
      <c r="FT90" s="223"/>
      <c r="FU90" s="223"/>
      <c r="FV90" s="223"/>
      <c r="FW90" s="223"/>
      <c r="FX90" s="223"/>
      <c r="FY90" s="223"/>
      <c r="FZ90" s="223"/>
      <c r="GA90" s="223"/>
      <c r="GB90" s="223"/>
      <c r="GC90" s="223"/>
      <c r="GD90" s="223"/>
      <c r="GE90" s="223"/>
      <c r="GF90" s="223"/>
      <c r="GG90" s="223"/>
      <c r="GH90" s="223"/>
      <c r="GI90" s="223"/>
      <c r="GJ90" s="223"/>
      <c r="GK90" s="223"/>
      <c r="GL90" s="223"/>
      <c r="GM90" s="223"/>
      <c r="GN90" s="223"/>
      <c r="GO90" s="223"/>
      <c r="GP90" s="223"/>
      <c r="GQ90" s="223"/>
      <c r="GR90" s="223"/>
      <c r="GS90" s="223"/>
      <c r="GT90" s="223"/>
      <c r="GU90" s="223"/>
      <c r="GV90" s="223"/>
      <c r="GW90" s="223"/>
      <c r="GX90" s="223"/>
      <c r="GY90" s="223"/>
      <c r="GZ90" s="223"/>
      <c r="HA90" s="223"/>
      <c r="HB90" s="223"/>
      <c r="HC90" s="223"/>
      <c r="HD90" s="223"/>
      <c r="HE90" s="223"/>
      <c r="HF90" s="223"/>
      <c r="HG90" s="223"/>
      <c r="HH90" s="223"/>
      <c r="HI90" s="223"/>
      <c r="HJ90" s="223"/>
      <c r="HK90" s="223"/>
      <c r="HL90" s="223"/>
      <c r="HM90" s="223"/>
      <c r="HN90" s="223"/>
      <c r="HO90" s="223"/>
      <c r="HP90" s="223"/>
      <c r="HQ90" s="223"/>
      <c r="HR90" s="223"/>
      <c r="HS90" s="223"/>
      <c r="HT90" s="223"/>
      <c r="HU90" s="223"/>
      <c r="HV90" s="223"/>
      <c r="HW90" s="223"/>
      <c r="HX90" s="223"/>
      <c r="HY90" s="223"/>
      <c r="HZ90" s="223"/>
      <c r="IA90" s="223"/>
      <c r="IB90" s="223"/>
      <c r="IC90" s="223"/>
      <c r="ID90" s="223"/>
      <c r="IE90" s="223"/>
      <c r="IF90" s="223"/>
      <c r="IG90" s="223"/>
      <c r="IH90" s="223"/>
      <c r="II90" s="223"/>
      <c r="IJ90" s="223"/>
      <c r="IK90" s="223"/>
      <c r="IL90" s="223"/>
      <c r="IM90" s="223"/>
      <c r="IN90" s="223"/>
      <c r="IO90" s="223"/>
      <c r="IP90" s="223"/>
      <c r="IQ90" s="223"/>
      <c r="IR90" s="223"/>
      <c r="IS90" s="223"/>
      <c r="IT90" s="223"/>
      <c r="IU90" s="223"/>
      <c r="IV90" s="223"/>
      <c r="IW90" s="223"/>
      <c r="IX90" s="223"/>
      <c r="IY90" s="223"/>
      <c r="IZ90" s="223"/>
      <c r="JA90" s="223"/>
      <c r="JB90" s="223"/>
      <c r="JC90" s="223"/>
      <c r="JD90" s="223"/>
      <c r="JE90" s="223"/>
      <c r="JF90" s="223"/>
      <c r="JG90" s="223"/>
      <c r="JH90" s="223"/>
      <c r="JI90" s="223"/>
      <c r="JJ90" s="223"/>
      <c r="JK90" s="223"/>
      <c r="JL90" s="223"/>
      <c r="JM90" s="223"/>
      <c r="JN90" s="223"/>
      <c r="JO90" s="223"/>
      <c r="JP90" s="223"/>
      <c r="JQ90" s="223"/>
      <c r="JR90" s="223"/>
      <c r="JS90" s="223"/>
      <c r="JT90" s="223"/>
      <c r="JU90" s="223"/>
      <c r="JV90" s="223"/>
      <c r="JW90" s="223"/>
      <c r="JX90" s="223"/>
      <c r="JY90" s="223"/>
      <c r="JZ90" s="223"/>
      <c r="KA90" s="223"/>
      <c r="KB90" s="223"/>
      <c r="KC90" s="223"/>
      <c r="KD90" s="223"/>
      <c r="KE90" s="223"/>
      <c r="KF90" s="223"/>
      <c r="KG90" s="223"/>
      <c r="KH90" s="223"/>
      <c r="KI90" s="223"/>
      <c r="KJ90" s="223"/>
      <c r="KK90" s="223"/>
      <c r="KL90" s="223"/>
      <c r="KM90" s="223"/>
      <c r="KN90" s="223"/>
      <c r="KO90" s="223"/>
      <c r="KP90" s="223"/>
      <c r="KQ90" s="223"/>
      <c r="KR90" s="223"/>
      <c r="KS90" s="223"/>
      <c r="KT90" s="223"/>
      <c r="KU90" s="223"/>
      <c r="KV90" s="223"/>
      <c r="KW90" s="223"/>
      <c r="KX90" s="223"/>
      <c r="KY90" s="223"/>
      <c r="KZ90" s="223"/>
      <c r="LA90" s="223"/>
      <c r="LB90" s="223"/>
      <c r="LC90" s="223"/>
      <c r="LD90" s="223"/>
      <c r="LE90" s="223"/>
      <c r="LF90" s="223"/>
      <c r="LG90" s="223"/>
      <c r="LH90" s="223"/>
      <c r="LI90" s="223"/>
      <c r="LJ90" s="223"/>
      <c r="LK90" s="223"/>
      <c r="LL90" s="223"/>
      <c r="LM90" s="223"/>
      <c r="LN90" s="223"/>
      <c r="LO90" s="223"/>
      <c r="LP90" s="223"/>
      <c r="LQ90" s="223"/>
      <c r="LR90" s="223"/>
      <c r="LS90" s="223"/>
      <c r="LT90" s="223"/>
      <c r="LU90" s="223"/>
      <c r="LV90" s="223"/>
      <c r="LW90" s="223"/>
      <c r="LX90" s="223"/>
      <c r="LY90" s="223"/>
      <c r="LZ90" s="223"/>
      <c r="MA90" s="223"/>
      <c r="MB90" s="223"/>
      <c r="MC90" s="223"/>
      <c r="MD90" s="223"/>
      <c r="ME90" s="223"/>
      <c r="MF90" s="223"/>
      <c r="MG90" s="223"/>
      <c r="MH90" s="223"/>
      <c r="MI90" s="223"/>
      <c r="MJ90" s="223"/>
      <c r="MK90" s="223"/>
      <c r="ML90" s="223"/>
      <c r="MM90" s="223"/>
      <c r="MN90" s="223"/>
      <c r="MO90" s="223"/>
      <c r="MP90" s="223"/>
      <c r="MQ90" s="223"/>
      <c r="MR90" s="223"/>
      <c r="MS90" s="223"/>
      <c r="MT90" s="223"/>
      <c r="MU90" s="223"/>
      <c r="MV90" s="223"/>
      <c r="MW90" s="223"/>
      <c r="MX90" s="223"/>
      <c r="MY90" s="223"/>
      <c r="MZ90" s="223"/>
      <c r="NA90" s="223"/>
      <c r="NB90" s="223"/>
      <c r="NC90" s="223"/>
      <c r="ND90" s="223"/>
      <c r="NE90" s="223"/>
      <c r="NF90" s="223"/>
      <c r="NG90" s="223"/>
      <c r="NH90" s="223"/>
      <c r="NI90" s="223"/>
      <c r="NJ90" s="223"/>
      <c r="NK90" s="223"/>
      <c r="NL90" s="223"/>
      <c r="NM90" s="223"/>
      <c r="NN90" s="223"/>
      <c r="NO90" s="223"/>
      <c r="NP90" s="223"/>
      <c r="NQ90" s="223"/>
      <c r="NR90" s="223"/>
      <c r="NS90" s="223"/>
      <c r="NT90" s="223"/>
      <c r="NU90" s="223"/>
      <c r="NV90" s="223"/>
      <c r="NW90" s="223"/>
      <c r="NX90" s="223"/>
      <c r="NY90" s="223"/>
      <c r="NZ90" s="223"/>
      <c r="OA90" s="223"/>
      <c r="OB90" s="223"/>
      <c r="OC90" s="223"/>
      <c r="OD90" s="223"/>
      <c r="OE90" s="223"/>
      <c r="OF90" s="223"/>
      <c r="OG90" s="223"/>
      <c r="OH90" s="223"/>
      <c r="OI90" s="223"/>
      <c r="OJ90" s="223"/>
      <c r="OK90" s="223"/>
      <c r="OL90" s="223"/>
      <c r="OM90" s="223"/>
      <c r="ON90" s="223"/>
      <c r="OO90" s="223"/>
      <c r="OP90" s="223"/>
      <c r="OQ90" s="223"/>
      <c r="OR90" s="223"/>
      <c r="OS90" s="223"/>
      <c r="OT90" s="223"/>
      <c r="OU90" s="223"/>
      <c r="OV90" s="223"/>
      <c r="OW90" s="223"/>
      <c r="OX90" s="223"/>
      <c r="OY90" s="223"/>
      <c r="OZ90" s="223"/>
      <c r="PA90" s="223"/>
      <c r="PB90" s="223"/>
      <c r="PC90" s="223"/>
      <c r="PD90" s="223"/>
      <c r="PE90" s="223"/>
      <c r="PF90" s="223"/>
      <c r="PG90" s="223"/>
      <c r="PH90" s="223"/>
      <c r="PI90" s="223"/>
      <c r="PJ90" s="223"/>
      <c r="PK90" s="223"/>
      <c r="PL90" s="223"/>
      <c r="PM90" s="223"/>
      <c r="PN90" s="223"/>
      <c r="PO90" s="223"/>
      <c r="PP90" s="223"/>
      <c r="PQ90" s="223"/>
      <c r="PR90" s="223"/>
      <c r="PS90" s="223"/>
      <c r="PT90" s="223"/>
      <c r="PU90" s="223"/>
      <c r="PV90" s="223"/>
      <c r="PW90" s="223"/>
      <c r="PX90" s="223"/>
      <c r="PY90" s="223"/>
      <c r="PZ90" s="223"/>
      <c r="QA90" s="223"/>
      <c r="QB90" s="223"/>
      <c r="QC90" s="223"/>
      <c r="QD90" s="223"/>
      <c r="QE90" s="223"/>
      <c r="QF90" s="223"/>
      <c r="QG90" s="223"/>
      <c r="QH90" s="223"/>
      <c r="QI90" s="223"/>
      <c r="QJ90" s="223"/>
      <c r="QK90" s="223"/>
      <c r="QL90" s="223"/>
      <c r="QM90" s="223"/>
      <c r="QN90" s="223"/>
      <c r="QO90" s="223"/>
      <c r="QP90" s="223"/>
      <c r="QQ90" s="223"/>
      <c r="QR90" s="223"/>
      <c r="QS90" s="223"/>
      <c r="QT90" s="223"/>
      <c r="QU90" s="223"/>
      <c r="QV90" s="223"/>
      <c r="QW90" s="223"/>
      <c r="QX90" s="223"/>
      <c r="QY90" s="223"/>
      <c r="QZ90" s="223"/>
      <c r="RA90" s="223"/>
      <c r="RB90" s="223"/>
      <c r="RC90" s="223"/>
      <c r="RD90" s="223"/>
      <c r="RE90" s="223"/>
      <c r="RF90" s="223"/>
      <c r="RG90" s="223"/>
      <c r="RH90" s="223"/>
      <c r="RI90" s="223"/>
      <c r="RJ90" s="223"/>
      <c r="RK90" s="223"/>
      <c r="RL90" s="223"/>
      <c r="RM90" s="223"/>
      <c r="RN90" s="223"/>
      <c r="RO90" s="223"/>
      <c r="RP90" s="223"/>
      <c r="RQ90" s="223"/>
      <c r="RR90" s="223"/>
      <c r="RS90" s="223"/>
      <c r="RT90" s="223"/>
      <c r="RU90" s="223"/>
      <c r="RV90" s="223"/>
      <c r="RW90" s="223"/>
      <c r="RX90" s="223"/>
      <c r="RY90" s="223"/>
      <c r="RZ90" s="223"/>
      <c r="SA90" s="223"/>
      <c r="SB90" s="223"/>
      <c r="SC90" s="223"/>
      <c r="SD90" s="223"/>
      <c r="SE90" s="223"/>
      <c r="SF90" s="223"/>
      <c r="SG90" s="223"/>
      <c r="SH90" s="223"/>
      <c r="SI90" s="223"/>
      <c r="SJ90" s="223"/>
      <c r="SK90" s="223"/>
      <c r="SL90" s="223"/>
      <c r="SM90" s="223"/>
      <c r="SN90" s="223"/>
      <c r="SO90" s="223"/>
      <c r="SP90" s="223"/>
      <c r="SQ90" s="223"/>
      <c r="SR90" s="223"/>
      <c r="SS90" s="223"/>
      <c r="ST90" s="223"/>
      <c r="SU90" s="223"/>
      <c r="SV90" s="223"/>
      <c r="SW90" s="223"/>
      <c r="SX90" s="223"/>
      <c r="SY90" s="223"/>
      <c r="SZ90" s="223"/>
      <c r="TA90" s="223"/>
      <c r="TB90" s="223"/>
      <c r="TC90" s="223"/>
      <c r="TD90" s="223"/>
      <c r="TE90" s="223"/>
      <c r="TF90" s="223"/>
      <c r="TG90" s="223"/>
      <c r="TH90" s="223"/>
      <c r="TI90" s="223"/>
      <c r="TJ90" s="223"/>
      <c r="TK90" s="223"/>
      <c r="TL90" s="223"/>
      <c r="TM90" s="223"/>
      <c r="TN90" s="223"/>
      <c r="TO90" s="223"/>
      <c r="TP90" s="223"/>
      <c r="TQ90" s="223"/>
      <c r="TR90" s="223"/>
      <c r="TS90" s="223"/>
      <c r="TT90" s="223"/>
      <c r="TU90" s="223"/>
      <c r="TV90" s="223"/>
      <c r="TW90" s="223"/>
      <c r="TX90" s="223"/>
      <c r="TY90" s="223"/>
      <c r="TZ90" s="223"/>
      <c r="UA90" s="223"/>
      <c r="UB90" s="223"/>
      <c r="UC90" s="223"/>
      <c r="UD90" s="223"/>
      <c r="UE90" s="223"/>
      <c r="UF90" s="223"/>
      <c r="UG90" s="223"/>
      <c r="UH90" s="223"/>
      <c r="UI90" s="223"/>
      <c r="UJ90" s="223"/>
      <c r="UK90" s="223"/>
      <c r="UL90" s="223"/>
      <c r="UM90" s="223"/>
      <c r="UN90" s="223"/>
      <c r="UO90" s="223"/>
      <c r="UP90" s="223"/>
      <c r="UQ90" s="223"/>
      <c r="UR90" s="223"/>
      <c r="US90" s="223"/>
      <c r="UT90" s="223"/>
      <c r="UU90" s="223"/>
      <c r="UV90" s="223"/>
      <c r="UW90" s="223"/>
      <c r="UX90" s="223"/>
      <c r="UY90" s="223"/>
      <c r="UZ90" s="223"/>
      <c r="VA90" s="223"/>
      <c r="VB90" s="223"/>
      <c r="VC90" s="223"/>
      <c r="VD90" s="223"/>
      <c r="VE90" s="223"/>
      <c r="VF90" s="223"/>
      <c r="VG90" s="223"/>
      <c r="VH90" s="223"/>
      <c r="VI90" s="223"/>
      <c r="VJ90" s="223"/>
      <c r="VK90" s="223"/>
      <c r="VL90" s="223"/>
      <c r="VM90" s="223"/>
      <c r="VN90" s="223"/>
      <c r="VO90" s="223"/>
      <c r="VP90" s="223"/>
      <c r="VQ90" s="223"/>
      <c r="VR90" s="223"/>
      <c r="VS90" s="223"/>
      <c r="VT90" s="223"/>
      <c r="VU90" s="223"/>
      <c r="VV90" s="223"/>
      <c r="VW90" s="223"/>
      <c r="VX90" s="223"/>
      <c r="VY90" s="223"/>
      <c r="VZ90" s="223"/>
      <c r="WA90" s="223"/>
      <c r="WB90" s="223"/>
      <c r="WC90" s="223"/>
      <c r="WD90" s="223"/>
      <c r="WE90" s="223"/>
      <c r="WF90" s="223"/>
      <c r="WG90" s="223"/>
      <c r="WH90" s="223"/>
      <c r="WI90" s="223"/>
      <c r="WJ90" s="223"/>
      <c r="WK90" s="223"/>
      <c r="WL90" s="223"/>
      <c r="WM90" s="223"/>
      <c r="WN90" s="223"/>
      <c r="WO90" s="223"/>
      <c r="WP90" s="223"/>
      <c r="WQ90" s="223"/>
      <c r="WR90" s="223"/>
      <c r="WS90" s="223"/>
      <c r="WT90" s="223"/>
      <c r="WU90" s="223"/>
      <c r="WV90" s="223"/>
      <c r="WW90" s="223"/>
      <c r="WX90" s="223"/>
      <c r="WY90" s="223"/>
      <c r="WZ90" s="223"/>
      <c r="XA90" s="223"/>
      <c r="XB90" s="223"/>
      <c r="XC90" s="223"/>
      <c r="XD90" s="223"/>
      <c r="XE90" s="223"/>
      <c r="XF90" s="223"/>
      <c r="XG90" s="223"/>
      <c r="XH90" s="223"/>
      <c r="XI90" s="223"/>
      <c r="XJ90" s="223"/>
      <c r="XK90" s="223"/>
      <c r="XL90" s="223"/>
      <c r="XM90" s="223"/>
      <c r="XN90" s="223"/>
      <c r="XO90" s="223"/>
      <c r="XP90" s="223"/>
      <c r="XQ90" s="223"/>
      <c r="XR90" s="223"/>
      <c r="XS90" s="223"/>
      <c r="XT90" s="223"/>
      <c r="XU90" s="223"/>
      <c r="XV90" s="223"/>
      <c r="XW90" s="223"/>
      <c r="XX90" s="223"/>
      <c r="XY90" s="223"/>
      <c r="XZ90" s="223"/>
      <c r="YA90" s="223"/>
      <c r="YB90" s="223"/>
      <c r="YC90" s="223"/>
      <c r="YD90" s="223"/>
      <c r="YE90" s="223"/>
      <c r="YF90" s="223"/>
      <c r="YG90" s="223"/>
      <c r="YH90" s="223"/>
      <c r="YI90" s="223"/>
      <c r="YJ90" s="223"/>
      <c r="YK90" s="223"/>
      <c r="YL90" s="223"/>
      <c r="YM90" s="223"/>
      <c r="YN90" s="223"/>
      <c r="YO90" s="223"/>
      <c r="YP90" s="223"/>
      <c r="YQ90" s="223"/>
      <c r="YR90" s="223"/>
      <c r="YS90" s="223"/>
      <c r="YT90" s="223"/>
      <c r="YU90" s="223"/>
      <c r="YV90" s="223"/>
      <c r="YW90" s="223"/>
      <c r="YX90" s="223"/>
      <c r="YY90" s="223"/>
      <c r="YZ90" s="223"/>
      <c r="ZA90" s="223"/>
      <c r="ZB90" s="223"/>
      <c r="ZC90" s="223"/>
      <c r="ZD90" s="223"/>
      <c r="ZE90" s="223"/>
      <c r="ZF90" s="223"/>
      <c r="ZG90" s="223"/>
      <c r="ZH90" s="223"/>
      <c r="ZI90" s="223"/>
      <c r="ZJ90" s="223"/>
      <c r="ZK90" s="223"/>
      <c r="ZL90" s="223"/>
      <c r="ZM90" s="223"/>
      <c r="ZN90" s="223"/>
      <c r="ZO90" s="223"/>
      <c r="ZP90" s="223"/>
      <c r="ZQ90" s="223"/>
      <c r="ZR90" s="223"/>
      <c r="ZS90" s="223"/>
      <c r="ZT90" s="223"/>
      <c r="ZU90" s="223"/>
      <c r="ZV90" s="223"/>
      <c r="ZW90" s="223"/>
      <c r="ZX90" s="223"/>
      <c r="ZY90" s="223"/>
      <c r="ZZ90" s="223"/>
      <c r="AAA90" s="223"/>
      <c r="AAB90" s="223"/>
      <c r="AAC90" s="223"/>
      <c r="AAD90" s="223"/>
      <c r="AAE90" s="223"/>
      <c r="AAF90" s="223"/>
      <c r="AAG90" s="223"/>
      <c r="AAH90" s="223"/>
      <c r="AAI90" s="223"/>
      <c r="AAJ90" s="223"/>
      <c r="AAK90" s="223"/>
      <c r="AAL90" s="223"/>
      <c r="AAM90" s="223"/>
      <c r="AAN90" s="223"/>
      <c r="AAO90" s="223"/>
      <c r="AAP90" s="223"/>
      <c r="AAQ90" s="223"/>
      <c r="AAR90" s="223"/>
      <c r="AAS90" s="223"/>
      <c r="AAT90" s="223"/>
      <c r="AAU90" s="223"/>
      <c r="AAV90" s="223"/>
      <c r="AAW90" s="223"/>
      <c r="AAX90" s="223"/>
      <c r="AAY90" s="223"/>
      <c r="AAZ90" s="223"/>
      <c r="ABA90" s="223"/>
      <c r="ABB90" s="223"/>
      <c r="ABC90" s="223"/>
      <c r="ABD90" s="223"/>
      <c r="ABE90" s="223"/>
      <c r="ABF90" s="223"/>
      <c r="ABG90" s="223"/>
      <c r="ABH90" s="223"/>
      <c r="ABI90" s="223"/>
      <c r="ABJ90" s="223"/>
      <c r="ABK90" s="223"/>
      <c r="ABL90" s="223"/>
      <c r="ABM90" s="223"/>
      <c r="ABN90" s="223"/>
      <c r="ABO90" s="223"/>
      <c r="ABP90" s="223"/>
      <c r="ABQ90" s="223"/>
      <c r="ABR90" s="223"/>
      <c r="ABS90" s="223"/>
      <c r="ABT90" s="223"/>
      <c r="ABU90" s="223"/>
      <c r="ABV90" s="223"/>
      <c r="ABW90" s="223"/>
      <c r="ABX90" s="223"/>
      <c r="ABY90" s="223"/>
      <c r="ABZ90" s="223"/>
      <c r="ACA90" s="223"/>
      <c r="ACB90" s="223"/>
      <c r="ACC90" s="223"/>
      <c r="ACD90" s="223"/>
      <c r="ACE90" s="223"/>
      <c r="ACF90" s="223"/>
      <c r="ACG90" s="223"/>
      <c r="ACH90" s="223"/>
      <c r="ACI90" s="223"/>
      <c r="ACJ90" s="223"/>
      <c r="ACK90" s="223"/>
      <c r="ACL90" s="223"/>
      <c r="ACM90" s="223"/>
      <c r="ACN90" s="223"/>
      <c r="ACO90" s="223"/>
      <c r="ACP90" s="223"/>
      <c r="ACQ90" s="223"/>
      <c r="ACR90" s="223"/>
      <c r="ACS90" s="223"/>
      <c r="ACT90" s="223"/>
      <c r="ACU90" s="223"/>
      <c r="ACV90" s="223"/>
      <c r="ACW90" s="223"/>
      <c r="ACX90" s="223"/>
      <c r="ACY90" s="223"/>
      <c r="ACZ90" s="223"/>
      <c r="ADA90" s="223"/>
      <c r="ADB90" s="223"/>
      <c r="ADC90" s="223"/>
      <c r="ADD90" s="223"/>
      <c r="ADE90" s="223"/>
      <c r="ADF90" s="223"/>
      <c r="ADG90" s="223"/>
      <c r="ADH90" s="223"/>
      <c r="ADI90" s="223"/>
      <c r="ADJ90" s="223"/>
      <c r="ADK90" s="223"/>
      <c r="ADL90" s="223"/>
      <c r="ADM90" s="223"/>
      <c r="ADN90" s="223"/>
      <c r="ADO90" s="223"/>
      <c r="ADP90" s="223"/>
      <c r="ADQ90" s="223"/>
      <c r="ADR90" s="223"/>
      <c r="ADS90" s="223"/>
      <c r="ADT90" s="223"/>
      <c r="ADU90" s="223"/>
      <c r="ADV90" s="223"/>
      <c r="ADW90" s="223"/>
      <c r="ADX90" s="223"/>
      <c r="ADY90" s="223"/>
      <c r="ADZ90" s="223"/>
      <c r="AEA90" s="223"/>
      <c r="AEB90" s="223"/>
      <c r="AEC90" s="223"/>
      <c r="AED90" s="223"/>
      <c r="AEE90" s="223"/>
      <c r="AEF90" s="223"/>
      <c r="AEG90" s="223"/>
      <c r="AEH90" s="223"/>
      <c r="AEI90" s="223"/>
      <c r="AEJ90" s="223"/>
      <c r="AEK90" s="223"/>
      <c r="AEL90" s="223"/>
      <c r="AEM90" s="223"/>
      <c r="AEN90" s="223"/>
      <c r="AEO90" s="223"/>
      <c r="AEP90" s="223"/>
      <c r="AEQ90" s="223"/>
      <c r="AER90" s="223"/>
      <c r="AES90" s="223"/>
      <c r="AET90" s="223"/>
      <c r="AEU90" s="223"/>
      <c r="AEV90" s="223"/>
      <c r="AEW90" s="223"/>
      <c r="AEX90" s="223"/>
      <c r="AEY90" s="223"/>
      <c r="AEZ90" s="223"/>
      <c r="AFA90" s="223"/>
      <c r="AFB90" s="223"/>
      <c r="AFC90" s="223"/>
      <c r="AFD90" s="223"/>
      <c r="AFE90" s="223"/>
      <c r="AFF90" s="223"/>
      <c r="AFG90" s="223"/>
      <c r="AFH90" s="223"/>
      <c r="AFI90" s="223"/>
      <c r="AFJ90" s="223"/>
      <c r="AFK90" s="223"/>
      <c r="AFL90" s="223"/>
      <c r="AFM90" s="223"/>
      <c r="AFN90" s="223"/>
      <c r="AFO90" s="223"/>
      <c r="AFP90" s="223"/>
      <c r="AFQ90" s="223"/>
      <c r="AFR90" s="223"/>
      <c r="AFS90" s="223"/>
      <c r="AFT90" s="223"/>
      <c r="AFU90" s="223"/>
      <c r="AFV90" s="223"/>
      <c r="AFW90" s="223"/>
      <c r="AFX90" s="223"/>
      <c r="AFY90" s="223"/>
      <c r="AFZ90" s="223"/>
      <c r="AGA90" s="223"/>
      <c r="AGB90" s="223"/>
      <c r="AGC90" s="223"/>
      <c r="AGD90" s="223"/>
      <c r="AGE90" s="223"/>
      <c r="AGF90" s="223"/>
      <c r="AGG90" s="223"/>
      <c r="AGH90" s="223"/>
      <c r="AGI90" s="223"/>
      <c r="AGJ90" s="223"/>
      <c r="AGK90" s="223"/>
      <c r="AGL90" s="223"/>
      <c r="AGM90" s="223"/>
      <c r="AGN90" s="223"/>
      <c r="AGO90" s="223"/>
      <c r="AGP90" s="223"/>
      <c r="AGQ90" s="223"/>
      <c r="AGR90" s="223"/>
      <c r="AGS90" s="223"/>
      <c r="AGT90" s="223"/>
      <c r="AGU90" s="223"/>
      <c r="AGV90" s="223"/>
      <c r="AGW90" s="223"/>
      <c r="AGX90" s="223"/>
      <c r="AGY90" s="223"/>
      <c r="AGZ90" s="223"/>
      <c r="AHA90" s="223"/>
      <c r="AHB90" s="223"/>
      <c r="AHC90" s="223"/>
      <c r="AHD90" s="223"/>
      <c r="AHE90" s="223"/>
      <c r="AHF90" s="223"/>
      <c r="AHG90" s="223"/>
      <c r="AHH90" s="223"/>
      <c r="AHI90" s="223"/>
      <c r="AHJ90" s="223"/>
      <c r="AHK90" s="223"/>
      <c r="AHL90" s="223"/>
      <c r="AHM90" s="223"/>
      <c r="AHN90" s="223"/>
      <c r="AHO90" s="223"/>
      <c r="AHP90" s="223"/>
      <c r="AHQ90" s="223"/>
      <c r="AHR90" s="223"/>
      <c r="AHS90" s="223"/>
      <c r="AHT90" s="223"/>
      <c r="AHU90" s="223"/>
      <c r="AHV90" s="223"/>
      <c r="AHW90" s="223"/>
      <c r="AHX90" s="223"/>
      <c r="AHY90" s="223"/>
      <c r="AHZ90" s="223"/>
      <c r="AIA90" s="223"/>
      <c r="AIB90" s="223"/>
      <c r="AIC90" s="223"/>
      <c r="AID90" s="223"/>
      <c r="AIE90" s="223"/>
      <c r="AIF90" s="223"/>
      <c r="AIG90" s="223"/>
      <c r="AIH90" s="223"/>
      <c r="AII90" s="223"/>
      <c r="AIJ90" s="223"/>
      <c r="AIK90" s="223"/>
      <c r="AIL90" s="223"/>
      <c r="AIM90" s="223"/>
      <c r="AIN90" s="223"/>
      <c r="AIO90" s="223"/>
      <c r="AIP90" s="223"/>
      <c r="AIQ90" s="223"/>
      <c r="AIR90" s="223"/>
      <c r="AIS90" s="223"/>
      <c r="AIT90" s="223"/>
      <c r="AIU90" s="223"/>
      <c r="AIV90" s="223"/>
      <c r="AIW90" s="223"/>
      <c r="AIX90" s="223"/>
      <c r="AIY90" s="223"/>
      <c r="AIZ90" s="223"/>
      <c r="AJA90" s="223"/>
      <c r="AJB90" s="223"/>
      <c r="AJC90" s="223"/>
      <c r="AJD90" s="223"/>
      <c r="AJE90" s="223"/>
      <c r="AJF90" s="223"/>
      <c r="AJG90" s="223"/>
      <c r="AJH90" s="223"/>
      <c r="AJI90" s="223"/>
      <c r="AJJ90" s="223"/>
      <c r="AJK90" s="223"/>
      <c r="AJL90" s="223"/>
      <c r="AJM90" s="223"/>
      <c r="AJN90" s="223"/>
      <c r="AJO90" s="223"/>
      <c r="AJP90" s="223"/>
      <c r="AJQ90" s="223"/>
      <c r="AJR90" s="223"/>
      <c r="AJS90" s="223"/>
      <c r="AJT90" s="223"/>
      <c r="AJU90" s="223"/>
      <c r="AJV90" s="223"/>
      <c r="AJW90" s="223"/>
      <c r="AJX90" s="223"/>
      <c r="AJY90" s="223"/>
      <c r="AJZ90" s="223"/>
      <c r="AKA90" s="223"/>
      <c r="AKB90" s="223"/>
      <c r="AKC90" s="223"/>
      <c r="AKD90" s="223"/>
      <c r="AKE90" s="223"/>
      <c r="AKF90" s="223"/>
      <c r="AKG90" s="223"/>
      <c r="AKH90" s="223"/>
      <c r="AKI90" s="223"/>
      <c r="AKJ90" s="223"/>
      <c r="AKK90" s="223"/>
      <c r="AKL90" s="223"/>
      <c r="AKM90" s="223"/>
      <c r="AKN90" s="223"/>
      <c r="AKO90" s="223"/>
      <c r="AKP90" s="223"/>
      <c r="AKQ90" s="223"/>
      <c r="AKR90" s="223"/>
      <c r="AKS90" s="223"/>
      <c r="AKT90" s="223"/>
      <c r="AKU90" s="223"/>
      <c r="AKV90" s="223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</row>
    <row r="91" s="47" customFormat="true" ht="14.65" hidden="false" customHeight="false" outlineLevel="0" collapsed="false">
      <c r="A91" s="223"/>
      <c r="B91" s="223" t="s">
        <v>191</v>
      </c>
      <c r="C91" s="240" t="n">
        <v>657018.204</v>
      </c>
      <c r="D91" s="223" t="s">
        <v>117</v>
      </c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3"/>
      <c r="BN91" s="223"/>
      <c r="BO91" s="223"/>
      <c r="BP91" s="223"/>
      <c r="BQ91" s="223"/>
      <c r="BR91" s="223"/>
      <c r="BS91" s="223"/>
      <c r="BT91" s="223"/>
      <c r="BU91" s="223"/>
      <c r="BV91" s="223"/>
      <c r="BW91" s="223"/>
      <c r="BX91" s="223"/>
      <c r="BY91" s="223"/>
      <c r="BZ91" s="223"/>
      <c r="CA91" s="223"/>
      <c r="CB91" s="223"/>
      <c r="CC91" s="223"/>
      <c r="CD91" s="223"/>
      <c r="CE91" s="223"/>
      <c r="CF91" s="223"/>
      <c r="CG91" s="223"/>
      <c r="CH91" s="223"/>
      <c r="CI91" s="223"/>
      <c r="CJ91" s="223"/>
      <c r="CK91" s="223"/>
      <c r="CL91" s="223"/>
      <c r="CM91" s="223"/>
      <c r="CN91" s="223"/>
      <c r="CO91" s="223"/>
      <c r="CP91" s="223"/>
      <c r="CQ91" s="223"/>
      <c r="CR91" s="223"/>
      <c r="CS91" s="223"/>
      <c r="CT91" s="223"/>
      <c r="CU91" s="223"/>
      <c r="CV91" s="223"/>
      <c r="CW91" s="223"/>
      <c r="CX91" s="223"/>
      <c r="CY91" s="223"/>
      <c r="CZ91" s="223"/>
      <c r="DA91" s="223"/>
      <c r="DB91" s="223"/>
      <c r="DC91" s="223"/>
      <c r="DD91" s="223"/>
      <c r="DE91" s="223"/>
      <c r="DF91" s="223"/>
      <c r="DG91" s="223"/>
      <c r="DH91" s="223"/>
      <c r="DI91" s="223"/>
      <c r="DJ91" s="223"/>
      <c r="DK91" s="223"/>
      <c r="DL91" s="223"/>
      <c r="DM91" s="223"/>
      <c r="DN91" s="223"/>
      <c r="DO91" s="223"/>
      <c r="DP91" s="223"/>
      <c r="DQ91" s="223"/>
      <c r="DR91" s="223"/>
      <c r="DS91" s="223"/>
      <c r="DT91" s="223"/>
      <c r="DU91" s="223"/>
      <c r="DV91" s="223"/>
      <c r="DW91" s="223"/>
      <c r="DX91" s="223"/>
      <c r="DY91" s="223"/>
      <c r="DZ91" s="223"/>
      <c r="EA91" s="223"/>
      <c r="EB91" s="223"/>
      <c r="EC91" s="223"/>
      <c r="ED91" s="223"/>
      <c r="EE91" s="223"/>
      <c r="EF91" s="223"/>
      <c r="EG91" s="223"/>
      <c r="EH91" s="223"/>
      <c r="EI91" s="223"/>
      <c r="EJ91" s="223"/>
      <c r="EK91" s="223"/>
      <c r="EL91" s="223"/>
      <c r="EM91" s="223"/>
      <c r="EN91" s="223"/>
      <c r="EO91" s="223"/>
      <c r="EP91" s="223"/>
      <c r="EQ91" s="223"/>
      <c r="ER91" s="223"/>
      <c r="ES91" s="223"/>
      <c r="ET91" s="223"/>
      <c r="EU91" s="223"/>
      <c r="EV91" s="223"/>
      <c r="EW91" s="223"/>
      <c r="EX91" s="223"/>
      <c r="EY91" s="223"/>
      <c r="EZ91" s="223"/>
      <c r="FA91" s="223"/>
      <c r="FB91" s="223"/>
      <c r="FC91" s="223"/>
      <c r="FD91" s="223"/>
      <c r="FE91" s="223"/>
      <c r="FF91" s="223"/>
      <c r="FG91" s="223"/>
      <c r="FH91" s="223"/>
      <c r="FI91" s="223"/>
      <c r="FJ91" s="223"/>
      <c r="FK91" s="223"/>
      <c r="FL91" s="223"/>
      <c r="FM91" s="223"/>
      <c r="FN91" s="223"/>
      <c r="FO91" s="223"/>
      <c r="FP91" s="223"/>
      <c r="FQ91" s="223"/>
      <c r="FR91" s="223"/>
      <c r="FS91" s="223"/>
      <c r="FT91" s="223"/>
      <c r="FU91" s="223"/>
      <c r="FV91" s="223"/>
      <c r="FW91" s="223"/>
      <c r="FX91" s="223"/>
      <c r="FY91" s="223"/>
      <c r="FZ91" s="223"/>
      <c r="GA91" s="223"/>
      <c r="GB91" s="223"/>
      <c r="GC91" s="223"/>
      <c r="GD91" s="223"/>
      <c r="GE91" s="223"/>
      <c r="GF91" s="223"/>
      <c r="GG91" s="223"/>
      <c r="GH91" s="223"/>
      <c r="GI91" s="223"/>
      <c r="GJ91" s="223"/>
      <c r="GK91" s="223"/>
      <c r="GL91" s="223"/>
      <c r="GM91" s="223"/>
      <c r="GN91" s="223"/>
      <c r="GO91" s="223"/>
      <c r="GP91" s="223"/>
      <c r="GQ91" s="223"/>
      <c r="GR91" s="223"/>
      <c r="GS91" s="223"/>
      <c r="GT91" s="223"/>
      <c r="GU91" s="223"/>
      <c r="GV91" s="223"/>
      <c r="GW91" s="223"/>
      <c r="GX91" s="223"/>
      <c r="GY91" s="223"/>
      <c r="GZ91" s="223"/>
      <c r="HA91" s="223"/>
      <c r="HB91" s="223"/>
      <c r="HC91" s="223"/>
      <c r="HD91" s="223"/>
      <c r="HE91" s="223"/>
      <c r="HF91" s="223"/>
      <c r="HG91" s="223"/>
      <c r="HH91" s="223"/>
      <c r="HI91" s="223"/>
      <c r="HJ91" s="223"/>
      <c r="HK91" s="223"/>
      <c r="HL91" s="223"/>
      <c r="HM91" s="223"/>
      <c r="HN91" s="223"/>
      <c r="HO91" s="223"/>
      <c r="HP91" s="223"/>
      <c r="HQ91" s="223"/>
      <c r="HR91" s="223"/>
      <c r="HS91" s="223"/>
      <c r="HT91" s="223"/>
      <c r="HU91" s="223"/>
      <c r="HV91" s="223"/>
      <c r="HW91" s="223"/>
      <c r="HX91" s="223"/>
      <c r="HY91" s="223"/>
      <c r="HZ91" s="223"/>
      <c r="IA91" s="223"/>
      <c r="IB91" s="223"/>
      <c r="IC91" s="223"/>
      <c r="ID91" s="223"/>
      <c r="IE91" s="223"/>
      <c r="IF91" s="223"/>
      <c r="IG91" s="223"/>
      <c r="IH91" s="223"/>
      <c r="II91" s="223"/>
      <c r="IJ91" s="223"/>
      <c r="IK91" s="223"/>
      <c r="IL91" s="223"/>
      <c r="IM91" s="223"/>
      <c r="IN91" s="223"/>
      <c r="IO91" s="223"/>
      <c r="IP91" s="223"/>
      <c r="IQ91" s="223"/>
      <c r="IR91" s="223"/>
      <c r="IS91" s="223"/>
      <c r="IT91" s="223"/>
      <c r="IU91" s="223"/>
      <c r="IV91" s="223"/>
      <c r="IW91" s="223"/>
      <c r="IX91" s="223"/>
      <c r="IY91" s="223"/>
      <c r="IZ91" s="223"/>
      <c r="JA91" s="223"/>
      <c r="JB91" s="223"/>
      <c r="JC91" s="223"/>
      <c r="JD91" s="223"/>
      <c r="JE91" s="223"/>
      <c r="JF91" s="223"/>
      <c r="JG91" s="223"/>
      <c r="JH91" s="223"/>
      <c r="JI91" s="223"/>
      <c r="JJ91" s="223"/>
      <c r="JK91" s="223"/>
      <c r="JL91" s="223"/>
      <c r="JM91" s="223"/>
      <c r="JN91" s="223"/>
      <c r="JO91" s="223"/>
      <c r="JP91" s="223"/>
      <c r="JQ91" s="223"/>
      <c r="JR91" s="223"/>
      <c r="JS91" s="223"/>
      <c r="JT91" s="223"/>
      <c r="JU91" s="223"/>
      <c r="JV91" s="223"/>
      <c r="JW91" s="223"/>
      <c r="JX91" s="223"/>
      <c r="JY91" s="223"/>
      <c r="JZ91" s="223"/>
      <c r="KA91" s="223"/>
      <c r="KB91" s="223"/>
      <c r="KC91" s="223"/>
      <c r="KD91" s="223"/>
      <c r="KE91" s="223"/>
      <c r="KF91" s="223"/>
      <c r="KG91" s="223"/>
      <c r="KH91" s="223"/>
      <c r="KI91" s="223"/>
      <c r="KJ91" s="223"/>
      <c r="KK91" s="223"/>
      <c r="KL91" s="223"/>
      <c r="KM91" s="223"/>
      <c r="KN91" s="223"/>
      <c r="KO91" s="223"/>
      <c r="KP91" s="223"/>
      <c r="KQ91" s="223"/>
      <c r="KR91" s="223"/>
      <c r="KS91" s="223"/>
      <c r="KT91" s="223"/>
      <c r="KU91" s="223"/>
      <c r="KV91" s="223"/>
      <c r="KW91" s="223"/>
      <c r="KX91" s="223"/>
      <c r="KY91" s="223"/>
      <c r="KZ91" s="223"/>
      <c r="LA91" s="223"/>
      <c r="LB91" s="223"/>
      <c r="LC91" s="223"/>
      <c r="LD91" s="223"/>
      <c r="LE91" s="223"/>
      <c r="LF91" s="223"/>
      <c r="LG91" s="223"/>
      <c r="LH91" s="223"/>
      <c r="LI91" s="223"/>
      <c r="LJ91" s="223"/>
      <c r="LK91" s="223"/>
      <c r="LL91" s="223"/>
      <c r="LM91" s="223"/>
      <c r="LN91" s="223"/>
      <c r="LO91" s="223"/>
      <c r="LP91" s="223"/>
      <c r="LQ91" s="223"/>
      <c r="LR91" s="223"/>
      <c r="LS91" s="223"/>
      <c r="LT91" s="223"/>
      <c r="LU91" s="223"/>
      <c r="LV91" s="223"/>
      <c r="LW91" s="223"/>
      <c r="LX91" s="223"/>
      <c r="LY91" s="223"/>
      <c r="LZ91" s="223"/>
      <c r="MA91" s="223"/>
      <c r="MB91" s="223"/>
      <c r="MC91" s="223"/>
      <c r="MD91" s="223"/>
      <c r="ME91" s="223"/>
      <c r="MF91" s="223"/>
      <c r="MG91" s="223"/>
      <c r="MH91" s="223"/>
      <c r="MI91" s="223"/>
      <c r="MJ91" s="223"/>
      <c r="MK91" s="223"/>
      <c r="ML91" s="223"/>
      <c r="MM91" s="223"/>
      <c r="MN91" s="223"/>
      <c r="MO91" s="223"/>
      <c r="MP91" s="223"/>
      <c r="MQ91" s="223"/>
      <c r="MR91" s="223"/>
      <c r="MS91" s="223"/>
      <c r="MT91" s="223"/>
      <c r="MU91" s="223"/>
      <c r="MV91" s="223"/>
      <c r="MW91" s="223"/>
      <c r="MX91" s="223"/>
      <c r="MY91" s="223"/>
      <c r="MZ91" s="223"/>
      <c r="NA91" s="223"/>
      <c r="NB91" s="223"/>
      <c r="NC91" s="223"/>
      <c r="ND91" s="223"/>
      <c r="NE91" s="223"/>
      <c r="NF91" s="223"/>
      <c r="NG91" s="223"/>
      <c r="NH91" s="223"/>
      <c r="NI91" s="223"/>
      <c r="NJ91" s="223"/>
      <c r="NK91" s="223"/>
      <c r="NL91" s="223"/>
      <c r="NM91" s="223"/>
      <c r="NN91" s="223"/>
      <c r="NO91" s="223"/>
      <c r="NP91" s="223"/>
      <c r="NQ91" s="223"/>
      <c r="NR91" s="223"/>
      <c r="NS91" s="223"/>
      <c r="NT91" s="223"/>
      <c r="NU91" s="223"/>
      <c r="NV91" s="223"/>
      <c r="NW91" s="223"/>
      <c r="NX91" s="223"/>
      <c r="NY91" s="223"/>
      <c r="NZ91" s="223"/>
      <c r="OA91" s="223"/>
      <c r="OB91" s="223"/>
      <c r="OC91" s="223"/>
      <c r="OD91" s="223"/>
      <c r="OE91" s="223"/>
      <c r="OF91" s="223"/>
      <c r="OG91" s="223"/>
      <c r="OH91" s="223"/>
      <c r="OI91" s="223"/>
      <c r="OJ91" s="223"/>
      <c r="OK91" s="223"/>
      <c r="OL91" s="223"/>
      <c r="OM91" s="223"/>
      <c r="ON91" s="223"/>
      <c r="OO91" s="223"/>
      <c r="OP91" s="223"/>
      <c r="OQ91" s="223"/>
      <c r="OR91" s="223"/>
      <c r="OS91" s="223"/>
      <c r="OT91" s="223"/>
      <c r="OU91" s="223"/>
      <c r="OV91" s="223"/>
      <c r="OW91" s="223"/>
      <c r="OX91" s="223"/>
      <c r="OY91" s="223"/>
      <c r="OZ91" s="223"/>
      <c r="PA91" s="223"/>
      <c r="PB91" s="223"/>
      <c r="PC91" s="223"/>
      <c r="PD91" s="223"/>
      <c r="PE91" s="223"/>
      <c r="PF91" s="223"/>
      <c r="PG91" s="223"/>
      <c r="PH91" s="223"/>
      <c r="PI91" s="223"/>
      <c r="PJ91" s="223"/>
      <c r="PK91" s="223"/>
      <c r="PL91" s="223"/>
      <c r="PM91" s="223"/>
      <c r="PN91" s="223"/>
      <c r="PO91" s="223"/>
      <c r="PP91" s="223"/>
      <c r="PQ91" s="223"/>
      <c r="PR91" s="223"/>
      <c r="PS91" s="223"/>
      <c r="PT91" s="223"/>
      <c r="PU91" s="223"/>
      <c r="PV91" s="223"/>
      <c r="PW91" s="223"/>
      <c r="PX91" s="223"/>
      <c r="PY91" s="223"/>
      <c r="PZ91" s="223"/>
      <c r="QA91" s="223"/>
      <c r="QB91" s="223"/>
      <c r="QC91" s="223"/>
      <c r="QD91" s="223"/>
      <c r="QE91" s="223"/>
      <c r="QF91" s="223"/>
      <c r="QG91" s="223"/>
      <c r="QH91" s="223"/>
      <c r="QI91" s="223"/>
      <c r="QJ91" s="223"/>
      <c r="QK91" s="223"/>
      <c r="QL91" s="223"/>
      <c r="QM91" s="223"/>
      <c r="QN91" s="223"/>
      <c r="QO91" s="223"/>
      <c r="QP91" s="223"/>
      <c r="QQ91" s="223"/>
      <c r="QR91" s="223"/>
      <c r="QS91" s="223"/>
      <c r="QT91" s="223"/>
      <c r="QU91" s="223"/>
      <c r="QV91" s="223"/>
      <c r="QW91" s="223"/>
      <c r="QX91" s="223"/>
      <c r="QY91" s="223"/>
      <c r="QZ91" s="223"/>
      <c r="RA91" s="223"/>
      <c r="RB91" s="223"/>
      <c r="RC91" s="223"/>
      <c r="RD91" s="223"/>
      <c r="RE91" s="223"/>
      <c r="RF91" s="223"/>
      <c r="RG91" s="223"/>
      <c r="RH91" s="223"/>
      <c r="RI91" s="223"/>
      <c r="RJ91" s="223"/>
      <c r="RK91" s="223"/>
      <c r="RL91" s="223"/>
      <c r="RM91" s="223"/>
      <c r="RN91" s="223"/>
      <c r="RO91" s="223"/>
      <c r="RP91" s="223"/>
      <c r="RQ91" s="223"/>
      <c r="RR91" s="223"/>
      <c r="RS91" s="223"/>
      <c r="RT91" s="223"/>
      <c r="RU91" s="223"/>
      <c r="RV91" s="223"/>
      <c r="RW91" s="223"/>
      <c r="RX91" s="223"/>
      <c r="RY91" s="223"/>
      <c r="RZ91" s="223"/>
      <c r="SA91" s="223"/>
      <c r="SB91" s="223"/>
      <c r="SC91" s="223"/>
      <c r="SD91" s="223"/>
      <c r="SE91" s="223"/>
      <c r="SF91" s="223"/>
      <c r="SG91" s="223"/>
      <c r="SH91" s="223"/>
      <c r="SI91" s="223"/>
      <c r="SJ91" s="223"/>
      <c r="SK91" s="223"/>
      <c r="SL91" s="223"/>
      <c r="SM91" s="223"/>
      <c r="SN91" s="223"/>
      <c r="SO91" s="223"/>
      <c r="SP91" s="223"/>
      <c r="SQ91" s="223"/>
      <c r="SR91" s="223"/>
      <c r="SS91" s="223"/>
      <c r="ST91" s="223"/>
      <c r="SU91" s="223"/>
      <c r="SV91" s="223"/>
      <c r="SW91" s="223"/>
      <c r="SX91" s="223"/>
      <c r="SY91" s="223"/>
      <c r="SZ91" s="223"/>
      <c r="TA91" s="223"/>
      <c r="TB91" s="223"/>
      <c r="TC91" s="223"/>
      <c r="TD91" s="223"/>
      <c r="TE91" s="223"/>
      <c r="TF91" s="223"/>
      <c r="TG91" s="223"/>
      <c r="TH91" s="223"/>
      <c r="TI91" s="223"/>
      <c r="TJ91" s="223"/>
      <c r="TK91" s="223"/>
      <c r="TL91" s="223"/>
      <c r="TM91" s="223"/>
      <c r="TN91" s="223"/>
      <c r="TO91" s="223"/>
      <c r="TP91" s="223"/>
      <c r="TQ91" s="223"/>
      <c r="TR91" s="223"/>
      <c r="TS91" s="223"/>
      <c r="TT91" s="223"/>
      <c r="TU91" s="223"/>
      <c r="TV91" s="223"/>
      <c r="TW91" s="223"/>
      <c r="TX91" s="223"/>
      <c r="TY91" s="223"/>
      <c r="TZ91" s="223"/>
      <c r="UA91" s="223"/>
      <c r="UB91" s="223"/>
      <c r="UC91" s="223"/>
      <c r="UD91" s="223"/>
      <c r="UE91" s="223"/>
      <c r="UF91" s="223"/>
      <c r="UG91" s="223"/>
      <c r="UH91" s="223"/>
      <c r="UI91" s="223"/>
      <c r="UJ91" s="223"/>
      <c r="UK91" s="223"/>
      <c r="UL91" s="223"/>
      <c r="UM91" s="223"/>
      <c r="UN91" s="223"/>
      <c r="UO91" s="223"/>
      <c r="UP91" s="223"/>
      <c r="UQ91" s="223"/>
      <c r="UR91" s="223"/>
      <c r="US91" s="223"/>
      <c r="UT91" s="223"/>
      <c r="UU91" s="223"/>
      <c r="UV91" s="223"/>
      <c r="UW91" s="223"/>
      <c r="UX91" s="223"/>
      <c r="UY91" s="223"/>
      <c r="UZ91" s="223"/>
      <c r="VA91" s="223"/>
      <c r="VB91" s="223"/>
      <c r="VC91" s="223"/>
      <c r="VD91" s="223"/>
      <c r="VE91" s="223"/>
      <c r="VF91" s="223"/>
      <c r="VG91" s="223"/>
      <c r="VH91" s="223"/>
      <c r="VI91" s="223"/>
      <c r="VJ91" s="223"/>
      <c r="VK91" s="223"/>
      <c r="VL91" s="223"/>
      <c r="VM91" s="223"/>
      <c r="VN91" s="223"/>
      <c r="VO91" s="223"/>
      <c r="VP91" s="223"/>
      <c r="VQ91" s="223"/>
      <c r="VR91" s="223"/>
      <c r="VS91" s="223"/>
      <c r="VT91" s="223"/>
      <c r="VU91" s="223"/>
      <c r="VV91" s="223"/>
      <c r="VW91" s="223"/>
      <c r="VX91" s="223"/>
      <c r="VY91" s="223"/>
      <c r="VZ91" s="223"/>
      <c r="WA91" s="223"/>
      <c r="WB91" s="223"/>
      <c r="WC91" s="223"/>
      <c r="WD91" s="223"/>
      <c r="WE91" s="223"/>
      <c r="WF91" s="223"/>
      <c r="WG91" s="223"/>
      <c r="WH91" s="223"/>
      <c r="WI91" s="223"/>
      <c r="WJ91" s="223"/>
      <c r="WK91" s="223"/>
      <c r="WL91" s="223"/>
      <c r="WM91" s="223"/>
      <c r="WN91" s="223"/>
      <c r="WO91" s="223"/>
      <c r="WP91" s="223"/>
      <c r="WQ91" s="223"/>
      <c r="WR91" s="223"/>
      <c r="WS91" s="223"/>
      <c r="WT91" s="223"/>
      <c r="WU91" s="223"/>
      <c r="WV91" s="223"/>
      <c r="WW91" s="223"/>
      <c r="WX91" s="223"/>
      <c r="WY91" s="223"/>
      <c r="WZ91" s="223"/>
      <c r="XA91" s="223"/>
      <c r="XB91" s="223"/>
      <c r="XC91" s="223"/>
      <c r="XD91" s="223"/>
      <c r="XE91" s="223"/>
      <c r="XF91" s="223"/>
      <c r="XG91" s="223"/>
      <c r="XH91" s="223"/>
      <c r="XI91" s="223"/>
      <c r="XJ91" s="223"/>
      <c r="XK91" s="223"/>
      <c r="XL91" s="223"/>
      <c r="XM91" s="223"/>
      <c r="XN91" s="223"/>
      <c r="XO91" s="223"/>
      <c r="XP91" s="223"/>
      <c r="XQ91" s="223"/>
      <c r="XR91" s="223"/>
      <c r="XS91" s="223"/>
      <c r="XT91" s="223"/>
      <c r="XU91" s="223"/>
      <c r="XV91" s="223"/>
      <c r="XW91" s="223"/>
      <c r="XX91" s="223"/>
      <c r="XY91" s="223"/>
      <c r="XZ91" s="223"/>
      <c r="YA91" s="223"/>
      <c r="YB91" s="223"/>
      <c r="YC91" s="223"/>
      <c r="YD91" s="223"/>
      <c r="YE91" s="223"/>
      <c r="YF91" s="223"/>
      <c r="YG91" s="223"/>
      <c r="YH91" s="223"/>
      <c r="YI91" s="223"/>
      <c r="YJ91" s="223"/>
      <c r="YK91" s="223"/>
      <c r="YL91" s="223"/>
      <c r="YM91" s="223"/>
      <c r="YN91" s="223"/>
      <c r="YO91" s="223"/>
      <c r="YP91" s="223"/>
      <c r="YQ91" s="223"/>
      <c r="YR91" s="223"/>
      <c r="YS91" s="223"/>
      <c r="YT91" s="223"/>
      <c r="YU91" s="223"/>
      <c r="YV91" s="223"/>
      <c r="YW91" s="223"/>
      <c r="YX91" s="223"/>
      <c r="YY91" s="223"/>
      <c r="YZ91" s="223"/>
      <c r="ZA91" s="223"/>
      <c r="ZB91" s="223"/>
      <c r="ZC91" s="223"/>
      <c r="ZD91" s="223"/>
      <c r="ZE91" s="223"/>
      <c r="ZF91" s="223"/>
      <c r="ZG91" s="223"/>
      <c r="ZH91" s="223"/>
      <c r="ZI91" s="223"/>
      <c r="ZJ91" s="223"/>
      <c r="ZK91" s="223"/>
      <c r="ZL91" s="223"/>
      <c r="ZM91" s="223"/>
      <c r="ZN91" s="223"/>
      <c r="ZO91" s="223"/>
      <c r="ZP91" s="223"/>
      <c r="ZQ91" s="223"/>
      <c r="ZR91" s="223"/>
      <c r="ZS91" s="223"/>
      <c r="ZT91" s="223"/>
      <c r="ZU91" s="223"/>
      <c r="ZV91" s="223"/>
      <c r="ZW91" s="223"/>
      <c r="ZX91" s="223"/>
      <c r="ZY91" s="223"/>
      <c r="ZZ91" s="223"/>
      <c r="AAA91" s="223"/>
      <c r="AAB91" s="223"/>
      <c r="AAC91" s="223"/>
      <c r="AAD91" s="223"/>
      <c r="AAE91" s="223"/>
      <c r="AAF91" s="223"/>
      <c r="AAG91" s="223"/>
      <c r="AAH91" s="223"/>
      <c r="AAI91" s="223"/>
      <c r="AAJ91" s="223"/>
      <c r="AAK91" s="223"/>
      <c r="AAL91" s="223"/>
      <c r="AAM91" s="223"/>
      <c r="AAN91" s="223"/>
      <c r="AAO91" s="223"/>
      <c r="AAP91" s="223"/>
      <c r="AAQ91" s="223"/>
      <c r="AAR91" s="223"/>
      <c r="AAS91" s="223"/>
      <c r="AAT91" s="223"/>
      <c r="AAU91" s="223"/>
      <c r="AAV91" s="223"/>
      <c r="AAW91" s="223"/>
      <c r="AAX91" s="223"/>
      <c r="AAY91" s="223"/>
      <c r="AAZ91" s="223"/>
      <c r="ABA91" s="223"/>
      <c r="ABB91" s="223"/>
      <c r="ABC91" s="223"/>
      <c r="ABD91" s="223"/>
      <c r="ABE91" s="223"/>
      <c r="ABF91" s="223"/>
      <c r="ABG91" s="223"/>
      <c r="ABH91" s="223"/>
      <c r="ABI91" s="223"/>
      <c r="ABJ91" s="223"/>
      <c r="ABK91" s="223"/>
      <c r="ABL91" s="223"/>
      <c r="ABM91" s="223"/>
      <c r="ABN91" s="223"/>
      <c r="ABO91" s="223"/>
      <c r="ABP91" s="223"/>
      <c r="ABQ91" s="223"/>
      <c r="ABR91" s="223"/>
      <c r="ABS91" s="223"/>
      <c r="ABT91" s="223"/>
      <c r="ABU91" s="223"/>
      <c r="ABV91" s="223"/>
      <c r="ABW91" s="223"/>
      <c r="ABX91" s="223"/>
      <c r="ABY91" s="223"/>
      <c r="ABZ91" s="223"/>
      <c r="ACA91" s="223"/>
      <c r="ACB91" s="223"/>
      <c r="ACC91" s="223"/>
      <c r="ACD91" s="223"/>
      <c r="ACE91" s="223"/>
      <c r="ACF91" s="223"/>
      <c r="ACG91" s="223"/>
      <c r="ACH91" s="223"/>
      <c r="ACI91" s="223"/>
      <c r="ACJ91" s="223"/>
      <c r="ACK91" s="223"/>
      <c r="ACL91" s="223"/>
      <c r="ACM91" s="223"/>
      <c r="ACN91" s="223"/>
      <c r="ACO91" s="223"/>
      <c r="ACP91" s="223"/>
      <c r="ACQ91" s="223"/>
      <c r="ACR91" s="223"/>
      <c r="ACS91" s="223"/>
      <c r="ACT91" s="223"/>
      <c r="ACU91" s="223"/>
      <c r="ACV91" s="223"/>
      <c r="ACW91" s="223"/>
      <c r="ACX91" s="223"/>
      <c r="ACY91" s="223"/>
      <c r="ACZ91" s="223"/>
      <c r="ADA91" s="223"/>
      <c r="ADB91" s="223"/>
      <c r="ADC91" s="223"/>
      <c r="ADD91" s="223"/>
      <c r="ADE91" s="223"/>
      <c r="ADF91" s="223"/>
      <c r="ADG91" s="223"/>
      <c r="ADH91" s="223"/>
      <c r="ADI91" s="223"/>
      <c r="ADJ91" s="223"/>
      <c r="ADK91" s="223"/>
      <c r="ADL91" s="223"/>
      <c r="ADM91" s="223"/>
      <c r="ADN91" s="223"/>
      <c r="ADO91" s="223"/>
      <c r="ADP91" s="223"/>
      <c r="ADQ91" s="223"/>
      <c r="ADR91" s="223"/>
      <c r="ADS91" s="223"/>
      <c r="ADT91" s="223"/>
      <c r="ADU91" s="223"/>
      <c r="ADV91" s="223"/>
      <c r="ADW91" s="223"/>
      <c r="ADX91" s="223"/>
      <c r="ADY91" s="223"/>
      <c r="ADZ91" s="223"/>
      <c r="AEA91" s="223"/>
      <c r="AEB91" s="223"/>
      <c r="AEC91" s="223"/>
      <c r="AED91" s="223"/>
      <c r="AEE91" s="223"/>
      <c r="AEF91" s="223"/>
      <c r="AEG91" s="223"/>
      <c r="AEH91" s="223"/>
      <c r="AEI91" s="223"/>
      <c r="AEJ91" s="223"/>
      <c r="AEK91" s="223"/>
      <c r="AEL91" s="223"/>
      <c r="AEM91" s="223"/>
      <c r="AEN91" s="223"/>
      <c r="AEO91" s="223"/>
      <c r="AEP91" s="223"/>
      <c r="AEQ91" s="223"/>
      <c r="AER91" s="223"/>
      <c r="AES91" s="223"/>
      <c r="AET91" s="223"/>
      <c r="AEU91" s="223"/>
      <c r="AEV91" s="223"/>
      <c r="AEW91" s="223"/>
      <c r="AEX91" s="223"/>
      <c r="AEY91" s="223"/>
      <c r="AEZ91" s="223"/>
      <c r="AFA91" s="223"/>
      <c r="AFB91" s="223"/>
      <c r="AFC91" s="223"/>
      <c r="AFD91" s="223"/>
      <c r="AFE91" s="223"/>
      <c r="AFF91" s="223"/>
      <c r="AFG91" s="223"/>
      <c r="AFH91" s="223"/>
      <c r="AFI91" s="223"/>
      <c r="AFJ91" s="223"/>
      <c r="AFK91" s="223"/>
      <c r="AFL91" s="223"/>
      <c r="AFM91" s="223"/>
      <c r="AFN91" s="223"/>
      <c r="AFO91" s="223"/>
      <c r="AFP91" s="223"/>
      <c r="AFQ91" s="223"/>
      <c r="AFR91" s="223"/>
      <c r="AFS91" s="223"/>
      <c r="AFT91" s="223"/>
      <c r="AFU91" s="223"/>
      <c r="AFV91" s="223"/>
      <c r="AFW91" s="223"/>
      <c r="AFX91" s="223"/>
      <c r="AFY91" s="223"/>
      <c r="AFZ91" s="223"/>
      <c r="AGA91" s="223"/>
      <c r="AGB91" s="223"/>
      <c r="AGC91" s="223"/>
      <c r="AGD91" s="223"/>
      <c r="AGE91" s="223"/>
      <c r="AGF91" s="223"/>
      <c r="AGG91" s="223"/>
      <c r="AGH91" s="223"/>
      <c r="AGI91" s="223"/>
      <c r="AGJ91" s="223"/>
      <c r="AGK91" s="223"/>
      <c r="AGL91" s="223"/>
      <c r="AGM91" s="223"/>
      <c r="AGN91" s="223"/>
      <c r="AGO91" s="223"/>
      <c r="AGP91" s="223"/>
      <c r="AGQ91" s="223"/>
      <c r="AGR91" s="223"/>
      <c r="AGS91" s="223"/>
      <c r="AGT91" s="223"/>
      <c r="AGU91" s="223"/>
      <c r="AGV91" s="223"/>
      <c r="AGW91" s="223"/>
      <c r="AGX91" s="223"/>
      <c r="AGY91" s="223"/>
      <c r="AGZ91" s="223"/>
      <c r="AHA91" s="223"/>
      <c r="AHB91" s="223"/>
      <c r="AHC91" s="223"/>
      <c r="AHD91" s="223"/>
      <c r="AHE91" s="223"/>
      <c r="AHF91" s="223"/>
      <c r="AHG91" s="223"/>
      <c r="AHH91" s="223"/>
      <c r="AHI91" s="223"/>
      <c r="AHJ91" s="223"/>
      <c r="AHK91" s="223"/>
      <c r="AHL91" s="223"/>
      <c r="AHM91" s="223"/>
      <c r="AHN91" s="223"/>
      <c r="AHO91" s="223"/>
      <c r="AHP91" s="223"/>
      <c r="AHQ91" s="223"/>
      <c r="AHR91" s="223"/>
      <c r="AHS91" s="223"/>
      <c r="AHT91" s="223"/>
      <c r="AHU91" s="223"/>
      <c r="AHV91" s="223"/>
      <c r="AHW91" s="223"/>
      <c r="AHX91" s="223"/>
      <c r="AHY91" s="223"/>
      <c r="AHZ91" s="223"/>
      <c r="AIA91" s="223"/>
      <c r="AIB91" s="223"/>
      <c r="AIC91" s="223"/>
      <c r="AID91" s="223"/>
      <c r="AIE91" s="223"/>
      <c r="AIF91" s="223"/>
      <c r="AIG91" s="223"/>
      <c r="AIH91" s="223"/>
      <c r="AII91" s="223"/>
      <c r="AIJ91" s="223"/>
      <c r="AIK91" s="223"/>
      <c r="AIL91" s="223"/>
      <c r="AIM91" s="223"/>
      <c r="AIN91" s="223"/>
      <c r="AIO91" s="223"/>
      <c r="AIP91" s="223"/>
      <c r="AIQ91" s="223"/>
      <c r="AIR91" s="223"/>
      <c r="AIS91" s="223"/>
      <c r="AIT91" s="223"/>
      <c r="AIU91" s="223"/>
      <c r="AIV91" s="223"/>
      <c r="AIW91" s="223"/>
      <c r="AIX91" s="223"/>
      <c r="AIY91" s="223"/>
      <c r="AIZ91" s="223"/>
      <c r="AJA91" s="223"/>
      <c r="AJB91" s="223"/>
      <c r="AJC91" s="223"/>
      <c r="AJD91" s="223"/>
      <c r="AJE91" s="223"/>
      <c r="AJF91" s="223"/>
      <c r="AJG91" s="223"/>
      <c r="AJH91" s="223"/>
      <c r="AJI91" s="223"/>
      <c r="AJJ91" s="223"/>
      <c r="AJK91" s="223"/>
      <c r="AJL91" s="223"/>
      <c r="AJM91" s="223"/>
      <c r="AJN91" s="223"/>
      <c r="AJO91" s="223"/>
      <c r="AJP91" s="223"/>
      <c r="AJQ91" s="223"/>
      <c r="AJR91" s="223"/>
      <c r="AJS91" s="223"/>
      <c r="AJT91" s="223"/>
      <c r="AJU91" s="223"/>
      <c r="AJV91" s="223"/>
      <c r="AJW91" s="223"/>
      <c r="AJX91" s="223"/>
      <c r="AJY91" s="223"/>
      <c r="AJZ91" s="223"/>
      <c r="AKA91" s="223"/>
      <c r="AKB91" s="223"/>
      <c r="AKC91" s="223"/>
      <c r="AKD91" s="223"/>
      <c r="AKE91" s="223"/>
      <c r="AKF91" s="223"/>
      <c r="AKG91" s="223"/>
      <c r="AKH91" s="223"/>
      <c r="AKI91" s="223"/>
      <c r="AKJ91" s="223"/>
      <c r="AKK91" s="223"/>
      <c r="AKL91" s="223"/>
      <c r="AKM91" s="223"/>
      <c r="AKN91" s="223"/>
      <c r="AKO91" s="223"/>
      <c r="AKP91" s="223"/>
      <c r="AKQ91" s="223"/>
      <c r="AKR91" s="223"/>
      <c r="AKS91" s="223"/>
      <c r="AKT91" s="223"/>
      <c r="AKU91" s="223"/>
      <c r="AKV91" s="223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</row>
    <row r="92" s="47" customFormat="true" ht="14.65" hidden="false" customHeight="false" outlineLevel="0" collapsed="false">
      <c r="A92" s="223"/>
      <c r="B92" s="223"/>
      <c r="C92" s="236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23"/>
      <c r="BX92" s="223"/>
      <c r="BY92" s="223"/>
      <c r="BZ92" s="223"/>
      <c r="CA92" s="223"/>
      <c r="CB92" s="223"/>
      <c r="CC92" s="223"/>
      <c r="CD92" s="223"/>
      <c r="CE92" s="223"/>
      <c r="CF92" s="223"/>
      <c r="CG92" s="223"/>
      <c r="CH92" s="223"/>
      <c r="CI92" s="223"/>
      <c r="CJ92" s="223"/>
      <c r="CK92" s="223"/>
      <c r="CL92" s="223"/>
      <c r="CM92" s="223"/>
      <c r="CN92" s="223"/>
      <c r="CO92" s="223"/>
      <c r="CP92" s="223"/>
      <c r="CQ92" s="223"/>
      <c r="CR92" s="223"/>
      <c r="CS92" s="223"/>
      <c r="CT92" s="223"/>
      <c r="CU92" s="223"/>
      <c r="CV92" s="223"/>
      <c r="CW92" s="223"/>
      <c r="CX92" s="223"/>
      <c r="CY92" s="223"/>
      <c r="CZ92" s="223"/>
      <c r="DA92" s="223"/>
      <c r="DB92" s="223"/>
      <c r="DC92" s="223"/>
      <c r="DD92" s="223"/>
      <c r="DE92" s="223"/>
      <c r="DF92" s="223"/>
      <c r="DG92" s="223"/>
      <c r="DH92" s="223"/>
      <c r="DI92" s="223"/>
      <c r="DJ92" s="223"/>
      <c r="DK92" s="223"/>
      <c r="DL92" s="223"/>
      <c r="DM92" s="223"/>
      <c r="DN92" s="223"/>
      <c r="DO92" s="223"/>
      <c r="DP92" s="223"/>
      <c r="DQ92" s="223"/>
      <c r="DR92" s="223"/>
      <c r="DS92" s="223"/>
      <c r="DT92" s="223"/>
      <c r="DU92" s="223"/>
      <c r="DV92" s="223"/>
      <c r="DW92" s="223"/>
      <c r="DX92" s="223"/>
      <c r="DY92" s="223"/>
      <c r="DZ92" s="223"/>
      <c r="EA92" s="223"/>
      <c r="EB92" s="223"/>
      <c r="EC92" s="223"/>
      <c r="ED92" s="223"/>
      <c r="EE92" s="223"/>
      <c r="EF92" s="223"/>
      <c r="EG92" s="223"/>
      <c r="EH92" s="223"/>
      <c r="EI92" s="223"/>
      <c r="EJ92" s="223"/>
      <c r="EK92" s="223"/>
      <c r="EL92" s="223"/>
      <c r="EM92" s="223"/>
      <c r="EN92" s="223"/>
      <c r="EO92" s="223"/>
      <c r="EP92" s="223"/>
      <c r="EQ92" s="223"/>
      <c r="ER92" s="223"/>
      <c r="ES92" s="223"/>
      <c r="ET92" s="223"/>
      <c r="EU92" s="223"/>
      <c r="EV92" s="223"/>
      <c r="EW92" s="223"/>
      <c r="EX92" s="223"/>
      <c r="EY92" s="223"/>
      <c r="EZ92" s="223"/>
      <c r="FA92" s="223"/>
      <c r="FB92" s="223"/>
      <c r="FC92" s="223"/>
      <c r="FD92" s="223"/>
      <c r="FE92" s="223"/>
      <c r="FF92" s="223"/>
      <c r="FG92" s="223"/>
      <c r="FH92" s="223"/>
      <c r="FI92" s="223"/>
      <c r="FJ92" s="223"/>
      <c r="FK92" s="223"/>
      <c r="FL92" s="223"/>
      <c r="FM92" s="223"/>
      <c r="FN92" s="223"/>
      <c r="FO92" s="223"/>
      <c r="FP92" s="223"/>
      <c r="FQ92" s="223"/>
      <c r="FR92" s="223"/>
      <c r="FS92" s="223"/>
      <c r="FT92" s="223"/>
      <c r="FU92" s="223"/>
      <c r="FV92" s="223"/>
      <c r="FW92" s="223"/>
      <c r="FX92" s="223"/>
      <c r="FY92" s="223"/>
      <c r="FZ92" s="223"/>
      <c r="GA92" s="223"/>
      <c r="GB92" s="223"/>
      <c r="GC92" s="223"/>
      <c r="GD92" s="223"/>
      <c r="GE92" s="223"/>
      <c r="GF92" s="223"/>
      <c r="GG92" s="223"/>
      <c r="GH92" s="223"/>
      <c r="GI92" s="223"/>
      <c r="GJ92" s="223"/>
      <c r="GK92" s="223"/>
      <c r="GL92" s="223"/>
      <c r="GM92" s="223"/>
      <c r="GN92" s="223"/>
      <c r="GO92" s="223"/>
      <c r="GP92" s="223"/>
      <c r="GQ92" s="223"/>
      <c r="GR92" s="223"/>
      <c r="GS92" s="223"/>
      <c r="GT92" s="223"/>
      <c r="GU92" s="223"/>
      <c r="GV92" s="223"/>
      <c r="GW92" s="223"/>
      <c r="GX92" s="223"/>
      <c r="GY92" s="223"/>
      <c r="GZ92" s="223"/>
      <c r="HA92" s="223"/>
      <c r="HB92" s="223"/>
      <c r="HC92" s="223"/>
      <c r="HD92" s="223"/>
      <c r="HE92" s="223"/>
      <c r="HF92" s="223"/>
      <c r="HG92" s="223"/>
      <c r="HH92" s="223"/>
      <c r="HI92" s="223"/>
      <c r="HJ92" s="223"/>
      <c r="HK92" s="223"/>
      <c r="HL92" s="223"/>
      <c r="HM92" s="223"/>
      <c r="HN92" s="223"/>
      <c r="HO92" s="223"/>
      <c r="HP92" s="223"/>
      <c r="HQ92" s="223"/>
      <c r="HR92" s="223"/>
      <c r="HS92" s="223"/>
      <c r="HT92" s="223"/>
      <c r="HU92" s="223"/>
      <c r="HV92" s="223"/>
      <c r="HW92" s="223"/>
      <c r="HX92" s="223"/>
      <c r="HY92" s="223"/>
      <c r="HZ92" s="223"/>
      <c r="IA92" s="223"/>
      <c r="IB92" s="223"/>
      <c r="IC92" s="223"/>
      <c r="ID92" s="223"/>
      <c r="IE92" s="223"/>
      <c r="IF92" s="223"/>
      <c r="IG92" s="223"/>
      <c r="IH92" s="223"/>
      <c r="II92" s="223"/>
      <c r="IJ92" s="223"/>
      <c r="IK92" s="223"/>
      <c r="IL92" s="223"/>
      <c r="IM92" s="223"/>
      <c r="IN92" s="223"/>
      <c r="IO92" s="223"/>
      <c r="IP92" s="223"/>
      <c r="IQ92" s="223"/>
      <c r="IR92" s="223"/>
      <c r="IS92" s="223"/>
      <c r="IT92" s="223"/>
      <c r="IU92" s="223"/>
      <c r="IV92" s="223"/>
      <c r="IW92" s="223"/>
      <c r="IX92" s="223"/>
      <c r="IY92" s="223"/>
      <c r="IZ92" s="223"/>
      <c r="JA92" s="223"/>
      <c r="JB92" s="223"/>
      <c r="JC92" s="223"/>
      <c r="JD92" s="223"/>
      <c r="JE92" s="223"/>
      <c r="JF92" s="223"/>
      <c r="JG92" s="223"/>
      <c r="JH92" s="223"/>
      <c r="JI92" s="223"/>
      <c r="JJ92" s="223"/>
      <c r="JK92" s="223"/>
      <c r="JL92" s="223"/>
      <c r="JM92" s="223"/>
      <c r="JN92" s="223"/>
      <c r="JO92" s="223"/>
      <c r="JP92" s="223"/>
      <c r="JQ92" s="223"/>
      <c r="JR92" s="223"/>
      <c r="JS92" s="223"/>
      <c r="JT92" s="223"/>
      <c r="JU92" s="223"/>
      <c r="JV92" s="223"/>
      <c r="JW92" s="223"/>
      <c r="JX92" s="223"/>
      <c r="JY92" s="223"/>
      <c r="JZ92" s="223"/>
      <c r="KA92" s="223"/>
      <c r="KB92" s="223"/>
      <c r="KC92" s="223"/>
      <c r="KD92" s="223"/>
      <c r="KE92" s="223"/>
      <c r="KF92" s="223"/>
      <c r="KG92" s="223"/>
      <c r="KH92" s="223"/>
      <c r="KI92" s="223"/>
      <c r="KJ92" s="223"/>
      <c r="KK92" s="223"/>
      <c r="KL92" s="223"/>
      <c r="KM92" s="223"/>
      <c r="KN92" s="223"/>
      <c r="KO92" s="223"/>
      <c r="KP92" s="223"/>
      <c r="KQ92" s="223"/>
      <c r="KR92" s="223"/>
      <c r="KS92" s="223"/>
      <c r="KT92" s="223"/>
      <c r="KU92" s="223"/>
      <c r="KV92" s="223"/>
      <c r="KW92" s="223"/>
      <c r="KX92" s="223"/>
      <c r="KY92" s="223"/>
      <c r="KZ92" s="223"/>
      <c r="LA92" s="223"/>
      <c r="LB92" s="223"/>
      <c r="LC92" s="223"/>
      <c r="LD92" s="223"/>
      <c r="LE92" s="223"/>
      <c r="LF92" s="223"/>
      <c r="LG92" s="223"/>
      <c r="LH92" s="223"/>
      <c r="LI92" s="223"/>
      <c r="LJ92" s="223"/>
      <c r="LK92" s="223"/>
      <c r="LL92" s="223"/>
      <c r="LM92" s="223"/>
      <c r="LN92" s="223"/>
      <c r="LO92" s="223"/>
      <c r="LP92" s="223"/>
      <c r="LQ92" s="223"/>
      <c r="LR92" s="223"/>
      <c r="LS92" s="223"/>
      <c r="LT92" s="223"/>
      <c r="LU92" s="223"/>
      <c r="LV92" s="223"/>
      <c r="LW92" s="223"/>
      <c r="LX92" s="223"/>
      <c r="LY92" s="223"/>
      <c r="LZ92" s="223"/>
      <c r="MA92" s="223"/>
      <c r="MB92" s="223"/>
      <c r="MC92" s="223"/>
      <c r="MD92" s="223"/>
      <c r="ME92" s="223"/>
      <c r="MF92" s="223"/>
      <c r="MG92" s="223"/>
      <c r="MH92" s="223"/>
      <c r="MI92" s="223"/>
      <c r="MJ92" s="223"/>
      <c r="MK92" s="223"/>
      <c r="ML92" s="223"/>
      <c r="MM92" s="223"/>
      <c r="MN92" s="223"/>
      <c r="MO92" s="223"/>
      <c r="MP92" s="223"/>
      <c r="MQ92" s="223"/>
      <c r="MR92" s="223"/>
      <c r="MS92" s="223"/>
      <c r="MT92" s="223"/>
      <c r="MU92" s="223"/>
      <c r="MV92" s="223"/>
      <c r="MW92" s="223"/>
      <c r="MX92" s="223"/>
      <c r="MY92" s="223"/>
      <c r="MZ92" s="223"/>
      <c r="NA92" s="223"/>
      <c r="NB92" s="223"/>
      <c r="NC92" s="223"/>
      <c r="ND92" s="223"/>
      <c r="NE92" s="223"/>
      <c r="NF92" s="223"/>
      <c r="NG92" s="223"/>
      <c r="NH92" s="223"/>
      <c r="NI92" s="223"/>
      <c r="NJ92" s="223"/>
      <c r="NK92" s="223"/>
      <c r="NL92" s="223"/>
      <c r="NM92" s="223"/>
      <c r="NN92" s="223"/>
      <c r="NO92" s="223"/>
      <c r="NP92" s="223"/>
      <c r="NQ92" s="223"/>
      <c r="NR92" s="223"/>
      <c r="NS92" s="223"/>
      <c r="NT92" s="223"/>
      <c r="NU92" s="223"/>
      <c r="NV92" s="223"/>
      <c r="NW92" s="223"/>
      <c r="NX92" s="223"/>
      <c r="NY92" s="223"/>
      <c r="NZ92" s="223"/>
      <c r="OA92" s="223"/>
      <c r="OB92" s="223"/>
      <c r="OC92" s="223"/>
      <c r="OD92" s="223"/>
      <c r="OE92" s="223"/>
      <c r="OF92" s="223"/>
      <c r="OG92" s="223"/>
      <c r="OH92" s="223"/>
      <c r="OI92" s="223"/>
      <c r="OJ92" s="223"/>
      <c r="OK92" s="223"/>
      <c r="OL92" s="223"/>
      <c r="OM92" s="223"/>
      <c r="ON92" s="223"/>
      <c r="OO92" s="223"/>
      <c r="OP92" s="223"/>
      <c r="OQ92" s="223"/>
      <c r="OR92" s="223"/>
      <c r="OS92" s="223"/>
      <c r="OT92" s="223"/>
      <c r="OU92" s="223"/>
      <c r="OV92" s="223"/>
      <c r="OW92" s="223"/>
      <c r="OX92" s="223"/>
      <c r="OY92" s="223"/>
      <c r="OZ92" s="223"/>
      <c r="PA92" s="223"/>
      <c r="PB92" s="223"/>
      <c r="PC92" s="223"/>
      <c r="PD92" s="223"/>
      <c r="PE92" s="223"/>
      <c r="PF92" s="223"/>
      <c r="PG92" s="223"/>
      <c r="PH92" s="223"/>
      <c r="PI92" s="223"/>
      <c r="PJ92" s="223"/>
      <c r="PK92" s="223"/>
      <c r="PL92" s="223"/>
      <c r="PM92" s="223"/>
      <c r="PN92" s="223"/>
      <c r="PO92" s="223"/>
      <c r="PP92" s="223"/>
      <c r="PQ92" s="223"/>
      <c r="PR92" s="223"/>
      <c r="PS92" s="223"/>
      <c r="PT92" s="223"/>
      <c r="PU92" s="223"/>
      <c r="PV92" s="223"/>
      <c r="PW92" s="223"/>
      <c r="PX92" s="223"/>
      <c r="PY92" s="223"/>
      <c r="PZ92" s="223"/>
      <c r="QA92" s="223"/>
      <c r="QB92" s="223"/>
      <c r="QC92" s="223"/>
      <c r="QD92" s="223"/>
      <c r="QE92" s="223"/>
      <c r="QF92" s="223"/>
      <c r="QG92" s="223"/>
      <c r="QH92" s="223"/>
      <c r="QI92" s="223"/>
      <c r="QJ92" s="223"/>
      <c r="QK92" s="223"/>
      <c r="QL92" s="223"/>
      <c r="QM92" s="223"/>
      <c r="QN92" s="223"/>
      <c r="QO92" s="223"/>
      <c r="QP92" s="223"/>
      <c r="QQ92" s="223"/>
      <c r="QR92" s="223"/>
      <c r="QS92" s="223"/>
      <c r="QT92" s="223"/>
      <c r="QU92" s="223"/>
      <c r="QV92" s="223"/>
      <c r="QW92" s="223"/>
      <c r="QX92" s="223"/>
      <c r="QY92" s="223"/>
      <c r="QZ92" s="223"/>
      <c r="RA92" s="223"/>
      <c r="RB92" s="223"/>
      <c r="RC92" s="223"/>
      <c r="RD92" s="223"/>
      <c r="RE92" s="223"/>
      <c r="RF92" s="223"/>
      <c r="RG92" s="223"/>
      <c r="RH92" s="223"/>
      <c r="RI92" s="223"/>
      <c r="RJ92" s="223"/>
      <c r="RK92" s="223"/>
      <c r="RL92" s="223"/>
      <c r="RM92" s="223"/>
      <c r="RN92" s="223"/>
      <c r="RO92" s="223"/>
      <c r="RP92" s="223"/>
      <c r="RQ92" s="223"/>
      <c r="RR92" s="223"/>
      <c r="RS92" s="223"/>
      <c r="RT92" s="223"/>
      <c r="RU92" s="223"/>
      <c r="RV92" s="223"/>
      <c r="RW92" s="223"/>
      <c r="RX92" s="223"/>
      <c r="RY92" s="223"/>
      <c r="RZ92" s="223"/>
      <c r="SA92" s="223"/>
      <c r="SB92" s="223"/>
      <c r="SC92" s="223"/>
      <c r="SD92" s="223"/>
      <c r="SE92" s="223"/>
      <c r="SF92" s="223"/>
      <c r="SG92" s="223"/>
      <c r="SH92" s="223"/>
      <c r="SI92" s="223"/>
      <c r="SJ92" s="223"/>
      <c r="SK92" s="223"/>
      <c r="SL92" s="223"/>
      <c r="SM92" s="223"/>
      <c r="SN92" s="223"/>
      <c r="SO92" s="223"/>
      <c r="SP92" s="223"/>
      <c r="SQ92" s="223"/>
      <c r="SR92" s="223"/>
      <c r="SS92" s="223"/>
      <c r="ST92" s="223"/>
      <c r="SU92" s="223"/>
      <c r="SV92" s="223"/>
      <c r="SW92" s="223"/>
      <c r="SX92" s="223"/>
      <c r="SY92" s="223"/>
      <c r="SZ92" s="223"/>
      <c r="TA92" s="223"/>
      <c r="TB92" s="223"/>
      <c r="TC92" s="223"/>
      <c r="TD92" s="223"/>
      <c r="TE92" s="223"/>
      <c r="TF92" s="223"/>
      <c r="TG92" s="223"/>
      <c r="TH92" s="223"/>
      <c r="TI92" s="223"/>
      <c r="TJ92" s="223"/>
      <c r="TK92" s="223"/>
      <c r="TL92" s="223"/>
      <c r="TM92" s="223"/>
      <c r="TN92" s="223"/>
      <c r="TO92" s="223"/>
      <c r="TP92" s="223"/>
      <c r="TQ92" s="223"/>
      <c r="TR92" s="223"/>
      <c r="TS92" s="223"/>
      <c r="TT92" s="223"/>
      <c r="TU92" s="223"/>
      <c r="TV92" s="223"/>
      <c r="TW92" s="223"/>
      <c r="TX92" s="223"/>
      <c r="TY92" s="223"/>
      <c r="TZ92" s="223"/>
      <c r="UA92" s="223"/>
      <c r="UB92" s="223"/>
      <c r="UC92" s="223"/>
      <c r="UD92" s="223"/>
      <c r="UE92" s="223"/>
      <c r="UF92" s="223"/>
      <c r="UG92" s="223"/>
      <c r="UH92" s="223"/>
      <c r="UI92" s="223"/>
      <c r="UJ92" s="223"/>
      <c r="UK92" s="223"/>
      <c r="UL92" s="223"/>
      <c r="UM92" s="223"/>
      <c r="UN92" s="223"/>
      <c r="UO92" s="223"/>
      <c r="UP92" s="223"/>
      <c r="UQ92" s="223"/>
      <c r="UR92" s="223"/>
      <c r="US92" s="223"/>
      <c r="UT92" s="223"/>
      <c r="UU92" s="223"/>
      <c r="UV92" s="223"/>
      <c r="UW92" s="223"/>
      <c r="UX92" s="223"/>
      <c r="UY92" s="223"/>
      <c r="UZ92" s="223"/>
      <c r="VA92" s="223"/>
      <c r="VB92" s="223"/>
      <c r="VC92" s="223"/>
      <c r="VD92" s="223"/>
      <c r="VE92" s="223"/>
      <c r="VF92" s="223"/>
      <c r="VG92" s="223"/>
      <c r="VH92" s="223"/>
      <c r="VI92" s="223"/>
      <c r="VJ92" s="223"/>
      <c r="VK92" s="223"/>
      <c r="VL92" s="223"/>
      <c r="VM92" s="223"/>
      <c r="VN92" s="223"/>
      <c r="VO92" s="223"/>
      <c r="VP92" s="223"/>
      <c r="VQ92" s="223"/>
      <c r="VR92" s="223"/>
      <c r="VS92" s="223"/>
      <c r="VT92" s="223"/>
      <c r="VU92" s="223"/>
      <c r="VV92" s="223"/>
      <c r="VW92" s="223"/>
      <c r="VX92" s="223"/>
      <c r="VY92" s="223"/>
      <c r="VZ92" s="223"/>
      <c r="WA92" s="223"/>
      <c r="WB92" s="223"/>
      <c r="WC92" s="223"/>
      <c r="WD92" s="223"/>
      <c r="WE92" s="223"/>
      <c r="WF92" s="223"/>
      <c r="WG92" s="223"/>
      <c r="WH92" s="223"/>
      <c r="WI92" s="223"/>
      <c r="WJ92" s="223"/>
      <c r="WK92" s="223"/>
      <c r="WL92" s="223"/>
      <c r="WM92" s="223"/>
      <c r="WN92" s="223"/>
      <c r="WO92" s="223"/>
      <c r="WP92" s="223"/>
      <c r="WQ92" s="223"/>
      <c r="WR92" s="223"/>
      <c r="WS92" s="223"/>
      <c r="WT92" s="223"/>
      <c r="WU92" s="223"/>
      <c r="WV92" s="223"/>
      <c r="WW92" s="223"/>
      <c r="WX92" s="223"/>
      <c r="WY92" s="223"/>
      <c r="WZ92" s="223"/>
      <c r="XA92" s="223"/>
      <c r="XB92" s="223"/>
      <c r="XC92" s="223"/>
      <c r="XD92" s="223"/>
      <c r="XE92" s="223"/>
      <c r="XF92" s="223"/>
      <c r="XG92" s="223"/>
      <c r="XH92" s="223"/>
      <c r="XI92" s="223"/>
      <c r="XJ92" s="223"/>
      <c r="XK92" s="223"/>
      <c r="XL92" s="223"/>
      <c r="XM92" s="223"/>
      <c r="XN92" s="223"/>
      <c r="XO92" s="223"/>
      <c r="XP92" s="223"/>
      <c r="XQ92" s="223"/>
      <c r="XR92" s="223"/>
      <c r="XS92" s="223"/>
      <c r="XT92" s="223"/>
      <c r="XU92" s="223"/>
      <c r="XV92" s="223"/>
      <c r="XW92" s="223"/>
      <c r="XX92" s="223"/>
      <c r="XY92" s="223"/>
      <c r="XZ92" s="223"/>
      <c r="YA92" s="223"/>
      <c r="YB92" s="223"/>
      <c r="YC92" s="223"/>
      <c r="YD92" s="223"/>
      <c r="YE92" s="223"/>
      <c r="YF92" s="223"/>
      <c r="YG92" s="223"/>
      <c r="YH92" s="223"/>
      <c r="YI92" s="223"/>
      <c r="YJ92" s="223"/>
      <c r="YK92" s="223"/>
      <c r="YL92" s="223"/>
      <c r="YM92" s="223"/>
      <c r="YN92" s="223"/>
      <c r="YO92" s="223"/>
      <c r="YP92" s="223"/>
      <c r="YQ92" s="223"/>
      <c r="YR92" s="223"/>
      <c r="YS92" s="223"/>
      <c r="YT92" s="223"/>
      <c r="YU92" s="223"/>
      <c r="YV92" s="223"/>
      <c r="YW92" s="223"/>
      <c r="YX92" s="223"/>
      <c r="YY92" s="223"/>
      <c r="YZ92" s="223"/>
      <c r="ZA92" s="223"/>
      <c r="ZB92" s="223"/>
      <c r="ZC92" s="223"/>
      <c r="ZD92" s="223"/>
      <c r="ZE92" s="223"/>
      <c r="ZF92" s="223"/>
      <c r="ZG92" s="223"/>
      <c r="ZH92" s="223"/>
      <c r="ZI92" s="223"/>
      <c r="ZJ92" s="223"/>
      <c r="ZK92" s="223"/>
      <c r="ZL92" s="223"/>
      <c r="ZM92" s="223"/>
      <c r="ZN92" s="223"/>
      <c r="ZO92" s="223"/>
      <c r="ZP92" s="223"/>
      <c r="ZQ92" s="223"/>
      <c r="ZR92" s="223"/>
      <c r="ZS92" s="223"/>
      <c r="ZT92" s="223"/>
      <c r="ZU92" s="223"/>
      <c r="ZV92" s="223"/>
      <c r="ZW92" s="223"/>
      <c r="ZX92" s="223"/>
      <c r="ZY92" s="223"/>
      <c r="ZZ92" s="223"/>
      <c r="AAA92" s="223"/>
      <c r="AAB92" s="223"/>
      <c r="AAC92" s="223"/>
      <c r="AAD92" s="223"/>
      <c r="AAE92" s="223"/>
      <c r="AAF92" s="223"/>
      <c r="AAG92" s="223"/>
      <c r="AAH92" s="223"/>
      <c r="AAI92" s="223"/>
      <c r="AAJ92" s="223"/>
      <c r="AAK92" s="223"/>
      <c r="AAL92" s="223"/>
      <c r="AAM92" s="223"/>
      <c r="AAN92" s="223"/>
      <c r="AAO92" s="223"/>
      <c r="AAP92" s="223"/>
      <c r="AAQ92" s="223"/>
      <c r="AAR92" s="223"/>
      <c r="AAS92" s="223"/>
      <c r="AAT92" s="223"/>
      <c r="AAU92" s="223"/>
      <c r="AAV92" s="223"/>
      <c r="AAW92" s="223"/>
      <c r="AAX92" s="223"/>
      <c r="AAY92" s="223"/>
      <c r="AAZ92" s="223"/>
      <c r="ABA92" s="223"/>
      <c r="ABB92" s="223"/>
      <c r="ABC92" s="223"/>
      <c r="ABD92" s="223"/>
      <c r="ABE92" s="223"/>
      <c r="ABF92" s="223"/>
      <c r="ABG92" s="223"/>
      <c r="ABH92" s="223"/>
      <c r="ABI92" s="223"/>
      <c r="ABJ92" s="223"/>
      <c r="ABK92" s="223"/>
      <c r="ABL92" s="223"/>
      <c r="ABM92" s="223"/>
      <c r="ABN92" s="223"/>
      <c r="ABO92" s="223"/>
      <c r="ABP92" s="223"/>
      <c r="ABQ92" s="223"/>
      <c r="ABR92" s="223"/>
      <c r="ABS92" s="223"/>
      <c r="ABT92" s="223"/>
      <c r="ABU92" s="223"/>
      <c r="ABV92" s="223"/>
      <c r="ABW92" s="223"/>
      <c r="ABX92" s="223"/>
      <c r="ABY92" s="223"/>
      <c r="ABZ92" s="223"/>
      <c r="ACA92" s="223"/>
      <c r="ACB92" s="223"/>
      <c r="ACC92" s="223"/>
      <c r="ACD92" s="223"/>
      <c r="ACE92" s="223"/>
      <c r="ACF92" s="223"/>
      <c r="ACG92" s="223"/>
      <c r="ACH92" s="223"/>
      <c r="ACI92" s="223"/>
      <c r="ACJ92" s="223"/>
      <c r="ACK92" s="223"/>
      <c r="ACL92" s="223"/>
      <c r="ACM92" s="223"/>
      <c r="ACN92" s="223"/>
      <c r="ACO92" s="223"/>
      <c r="ACP92" s="223"/>
      <c r="ACQ92" s="223"/>
      <c r="ACR92" s="223"/>
      <c r="ACS92" s="223"/>
      <c r="ACT92" s="223"/>
      <c r="ACU92" s="223"/>
      <c r="ACV92" s="223"/>
      <c r="ACW92" s="223"/>
      <c r="ACX92" s="223"/>
      <c r="ACY92" s="223"/>
      <c r="ACZ92" s="223"/>
      <c r="ADA92" s="223"/>
      <c r="ADB92" s="223"/>
      <c r="ADC92" s="223"/>
      <c r="ADD92" s="223"/>
      <c r="ADE92" s="223"/>
      <c r="ADF92" s="223"/>
      <c r="ADG92" s="223"/>
      <c r="ADH92" s="223"/>
      <c r="ADI92" s="223"/>
      <c r="ADJ92" s="223"/>
      <c r="ADK92" s="223"/>
      <c r="ADL92" s="223"/>
      <c r="ADM92" s="223"/>
      <c r="ADN92" s="223"/>
      <c r="ADO92" s="223"/>
      <c r="ADP92" s="223"/>
      <c r="ADQ92" s="223"/>
      <c r="ADR92" s="223"/>
      <c r="ADS92" s="223"/>
      <c r="ADT92" s="223"/>
      <c r="ADU92" s="223"/>
      <c r="ADV92" s="223"/>
      <c r="ADW92" s="223"/>
      <c r="ADX92" s="223"/>
      <c r="ADY92" s="223"/>
      <c r="ADZ92" s="223"/>
      <c r="AEA92" s="223"/>
      <c r="AEB92" s="223"/>
      <c r="AEC92" s="223"/>
      <c r="AED92" s="223"/>
      <c r="AEE92" s="223"/>
      <c r="AEF92" s="223"/>
      <c r="AEG92" s="223"/>
      <c r="AEH92" s="223"/>
      <c r="AEI92" s="223"/>
      <c r="AEJ92" s="223"/>
      <c r="AEK92" s="223"/>
      <c r="AEL92" s="223"/>
      <c r="AEM92" s="223"/>
      <c r="AEN92" s="223"/>
      <c r="AEO92" s="223"/>
      <c r="AEP92" s="223"/>
      <c r="AEQ92" s="223"/>
      <c r="AER92" s="223"/>
      <c r="AES92" s="223"/>
      <c r="AET92" s="223"/>
      <c r="AEU92" s="223"/>
      <c r="AEV92" s="223"/>
      <c r="AEW92" s="223"/>
      <c r="AEX92" s="223"/>
      <c r="AEY92" s="223"/>
      <c r="AEZ92" s="223"/>
      <c r="AFA92" s="223"/>
      <c r="AFB92" s="223"/>
      <c r="AFC92" s="223"/>
      <c r="AFD92" s="223"/>
      <c r="AFE92" s="223"/>
      <c r="AFF92" s="223"/>
      <c r="AFG92" s="223"/>
      <c r="AFH92" s="223"/>
      <c r="AFI92" s="223"/>
      <c r="AFJ92" s="223"/>
      <c r="AFK92" s="223"/>
      <c r="AFL92" s="223"/>
      <c r="AFM92" s="223"/>
      <c r="AFN92" s="223"/>
      <c r="AFO92" s="223"/>
      <c r="AFP92" s="223"/>
      <c r="AFQ92" s="223"/>
      <c r="AFR92" s="223"/>
      <c r="AFS92" s="223"/>
      <c r="AFT92" s="223"/>
      <c r="AFU92" s="223"/>
      <c r="AFV92" s="223"/>
      <c r="AFW92" s="223"/>
      <c r="AFX92" s="223"/>
      <c r="AFY92" s="223"/>
      <c r="AFZ92" s="223"/>
      <c r="AGA92" s="223"/>
      <c r="AGB92" s="223"/>
      <c r="AGC92" s="223"/>
      <c r="AGD92" s="223"/>
      <c r="AGE92" s="223"/>
      <c r="AGF92" s="223"/>
      <c r="AGG92" s="223"/>
      <c r="AGH92" s="223"/>
      <c r="AGI92" s="223"/>
      <c r="AGJ92" s="223"/>
      <c r="AGK92" s="223"/>
      <c r="AGL92" s="223"/>
      <c r="AGM92" s="223"/>
      <c r="AGN92" s="223"/>
      <c r="AGO92" s="223"/>
      <c r="AGP92" s="223"/>
      <c r="AGQ92" s="223"/>
      <c r="AGR92" s="223"/>
      <c r="AGS92" s="223"/>
      <c r="AGT92" s="223"/>
      <c r="AGU92" s="223"/>
      <c r="AGV92" s="223"/>
      <c r="AGW92" s="223"/>
      <c r="AGX92" s="223"/>
      <c r="AGY92" s="223"/>
      <c r="AGZ92" s="223"/>
      <c r="AHA92" s="223"/>
      <c r="AHB92" s="223"/>
      <c r="AHC92" s="223"/>
      <c r="AHD92" s="223"/>
      <c r="AHE92" s="223"/>
      <c r="AHF92" s="223"/>
      <c r="AHG92" s="223"/>
      <c r="AHH92" s="223"/>
      <c r="AHI92" s="223"/>
      <c r="AHJ92" s="223"/>
      <c r="AHK92" s="223"/>
      <c r="AHL92" s="223"/>
      <c r="AHM92" s="223"/>
      <c r="AHN92" s="223"/>
      <c r="AHO92" s="223"/>
      <c r="AHP92" s="223"/>
      <c r="AHQ92" s="223"/>
      <c r="AHR92" s="223"/>
      <c r="AHS92" s="223"/>
      <c r="AHT92" s="223"/>
      <c r="AHU92" s="223"/>
      <c r="AHV92" s="223"/>
      <c r="AHW92" s="223"/>
      <c r="AHX92" s="223"/>
      <c r="AHY92" s="223"/>
      <c r="AHZ92" s="223"/>
      <c r="AIA92" s="223"/>
      <c r="AIB92" s="223"/>
      <c r="AIC92" s="223"/>
      <c r="AID92" s="223"/>
      <c r="AIE92" s="223"/>
      <c r="AIF92" s="223"/>
      <c r="AIG92" s="223"/>
      <c r="AIH92" s="223"/>
      <c r="AII92" s="223"/>
      <c r="AIJ92" s="223"/>
      <c r="AIK92" s="223"/>
      <c r="AIL92" s="223"/>
      <c r="AIM92" s="223"/>
      <c r="AIN92" s="223"/>
      <c r="AIO92" s="223"/>
      <c r="AIP92" s="223"/>
      <c r="AIQ92" s="223"/>
      <c r="AIR92" s="223"/>
      <c r="AIS92" s="223"/>
      <c r="AIT92" s="223"/>
      <c r="AIU92" s="223"/>
      <c r="AIV92" s="223"/>
      <c r="AIW92" s="223"/>
      <c r="AIX92" s="223"/>
      <c r="AIY92" s="223"/>
      <c r="AIZ92" s="223"/>
      <c r="AJA92" s="223"/>
      <c r="AJB92" s="223"/>
      <c r="AJC92" s="223"/>
      <c r="AJD92" s="223"/>
      <c r="AJE92" s="223"/>
      <c r="AJF92" s="223"/>
      <c r="AJG92" s="223"/>
      <c r="AJH92" s="223"/>
      <c r="AJI92" s="223"/>
      <c r="AJJ92" s="223"/>
      <c r="AJK92" s="223"/>
      <c r="AJL92" s="223"/>
      <c r="AJM92" s="223"/>
      <c r="AJN92" s="223"/>
      <c r="AJO92" s="223"/>
      <c r="AJP92" s="223"/>
      <c r="AJQ92" s="223"/>
      <c r="AJR92" s="223"/>
      <c r="AJS92" s="223"/>
      <c r="AJT92" s="223"/>
      <c r="AJU92" s="223"/>
      <c r="AJV92" s="223"/>
      <c r="AJW92" s="223"/>
      <c r="AJX92" s="223"/>
      <c r="AJY92" s="223"/>
      <c r="AJZ92" s="223"/>
      <c r="AKA92" s="223"/>
      <c r="AKB92" s="223"/>
      <c r="AKC92" s="223"/>
      <c r="AKD92" s="223"/>
      <c r="AKE92" s="223"/>
      <c r="AKF92" s="223"/>
      <c r="AKG92" s="223"/>
      <c r="AKH92" s="223"/>
      <c r="AKI92" s="223"/>
      <c r="AKJ92" s="223"/>
      <c r="AKK92" s="223"/>
      <c r="AKL92" s="223"/>
      <c r="AKM92" s="223"/>
      <c r="AKN92" s="223"/>
      <c r="AKO92" s="223"/>
      <c r="AKP92" s="223"/>
      <c r="AKQ92" s="223"/>
      <c r="AKR92" s="223"/>
      <c r="AKS92" s="223"/>
      <c r="AKT92" s="223"/>
      <c r="AKU92" s="223"/>
      <c r="AKV92" s="223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</row>
    <row r="93" customFormat="false" ht="14.65" hidden="false" customHeight="false" outlineLevel="0" collapsed="false">
      <c r="B93" s="231"/>
      <c r="C93" s="237" t="s">
        <v>192</v>
      </c>
      <c r="D93" s="231"/>
      <c r="E93" s="223"/>
      <c r="F93" s="223"/>
    </row>
    <row r="94" customFormat="false" ht="14.65" hidden="false" customHeight="false" outlineLevel="0" collapsed="false">
      <c r="B94" s="241" t="s">
        <v>165</v>
      </c>
      <c r="C94" s="236"/>
      <c r="D94" s="223"/>
      <c r="E94" s="223"/>
      <c r="F94" s="223"/>
    </row>
    <row r="95" customFormat="false" ht="14.65" hidden="false" customHeight="false" outlineLevel="0" collapsed="false">
      <c r="B95" s="223" t="s">
        <v>166</v>
      </c>
      <c r="C95" s="236" t="n">
        <v>54.3</v>
      </c>
      <c r="D95" s="223" t="s">
        <v>115</v>
      </c>
      <c r="E95" s="223"/>
      <c r="F95" s="223"/>
    </row>
    <row r="96" customFormat="false" ht="14.65" hidden="false" customHeight="false" outlineLevel="0" collapsed="false">
      <c r="B96" s="223" t="s">
        <v>170</v>
      </c>
      <c r="C96" s="236" t="n">
        <v>98.384</v>
      </c>
      <c r="D96" s="223" t="s">
        <v>144</v>
      </c>
      <c r="E96" s="223"/>
      <c r="F96" s="223"/>
    </row>
    <row r="97" customFormat="false" ht="14.65" hidden="false" customHeight="false" outlineLevel="0" collapsed="false">
      <c r="B97" s="223" t="s">
        <v>193</v>
      </c>
      <c r="C97" s="236" t="n">
        <v>0.262</v>
      </c>
      <c r="D97" s="223" t="s">
        <v>194</v>
      </c>
      <c r="E97" s="223"/>
      <c r="F97" s="223"/>
      <c r="AKW97" s="47"/>
      <c r="AKX97" s="47"/>
      <c r="AKY97" s="47"/>
      <c r="AKZ97" s="47"/>
      <c r="ALA97" s="47"/>
      <c r="ALB97" s="47"/>
      <c r="ALC97" s="47"/>
      <c r="ALD97" s="47"/>
      <c r="ALE97" s="47"/>
      <c r="ALF97" s="47"/>
      <c r="ALG97" s="47"/>
      <c r="ALH97" s="47"/>
      <c r="ALI97" s="47"/>
    </row>
    <row r="98" customFormat="false" ht="14.65" hidden="false" customHeight="false" outlineLevel="0" collapsed="false">
      <c r="B98" s="223" t="s">
        <v>195</v>
      </c>
      <c r="C98" s="236" t="n">
        <v>6.174</v>
      </c>
      <c r="D98" s="223" t="s">
        <v>124</v>
      </c>
      <c r="E98" s="223"/>
      <c r="F98" s="223"/>
      <c r="AKW98" s="47"/>
      <c r="AKX98" s="47"/>
      <c r="AKY98" s="47"/>
      <c r="AKZ98" s="47"/>
      <c r="ALA98" s="47"/>
      <c r="ALB98" s="47"/>
      <c r="ALC98" s="47"/>
      <c r="ALD98" s="47"/>
      <c r="ALE98" s="47"/>
      <c r="ALF98" s="47"/>
      <c r="ALG98" s="47"/>
      <c r="ALH98" s="47"/>
      <c r="ALI98" s="47"/>
    </row>
    <row r="99" customFormat="false" ht="14.65" hidden="false" customHeight="false" outlineLevel="0" collapsed="false">
      <c r="B99" s="223" t="s">
        <v>196</v>
      </c>
      <c r="C99" s="236" t="n">
        <v>54.3</v>
      </c>
      <c r="D99" s="223" t="s">
        <v>115</v>
      </c>
      <c r="E99" s="223"/>
      <c r="F99" s="223"/>
      <c r="AKW99" s="47"/>
      <c r="AKX99" s="47"/>
      <c r="AKY99" s="47"/>
      <c r="AKZ99" s="47"/>
      <c r="ALA99" s="47"/>
      <c r="ALB99" s="47"/>
      <c r="ALC99" s="47"/>
      <c r="ALD99" s="47"/>
      <c r="ALE99" s="47"/>
      <c r="ALF99" s="47"/>
      <c r="ALG99" s="47"/>
      <c r="ALH99" s="47"/>
      <c r="ALI99" s="47"/>
    </row>
    <row r="100" customFormat="false" ht="14.65" hidden="false" customHeight="false" outlineLevel="0" collapsed="false">
      <c r="B100" s="223" t="s">
        <v>197</v>
      </c>
      <c r="C100" s="236" t="n">
        <v>32.6</v>
      </c>
      <c r="D100" s="223" t="s">
        <v>23</v>
      </c>
      <c r="E100" s="223"/>
      <c r="F100" s="223"/>
      <c r="AKW100" s="47"/>
      <c r="AKX100" s="47"/>
      <c r="AKY100" s="47"/>
      <c r="AKZ100" s="47"/>
      <c r="ALA100" s="47"/>
      <c r="ALB100" s="47"/>
      <c r="ALC100" s="47"/>
      <c r="ALD100" s="47"/>
      <c r="ALE100" s="47"/>
      <c r="ALF100" s="47"/>
      <c r="ALG100" s="47"/>
      <c r="ALH100" s="47"/>
      <c r="ALI100" s="47"/>
    </row>
    <row r="101" customFormat="false" ht="14.65" hidden="false" customHeight="false" outlineLevel="0" collapsed="false">
      <c r="B101" s="223" t="s">
        <v>172</v>
      </c>
      <c r="C101" s="236" t="n">
        <v>54.3</v>
      </c>
      <c r="D101" s="223" t="s">
        <v>115</v>
      </c>
      <c r="E101" s="223"/>
      <c r="F101" s="223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</row>
    <row r="102" customFormat="false" ht="14.65" hidden="false" customHeight="false" outlineLevel="0" collapsed="false">
      <c r="B102" s="223" t="s">
        <v>176</v>
      </c>
      <c r="C102" s="236" t="n">
        <v>183.309</v>
      </c>
      <c r="D102" s="223" t="s">
        <v>144</v>
      </c>
      <c r="E102" s="223"/>
      <c r="F102" s="223"/>
    </row>
    <row r="103" customFormat="false" ht="14.65" hidden="false" customHeight="false" outlineLevel="0" collapsed="false">
      <c r="B103" s="223" t="s">
        <v>198</v>
      </c>
      <c r="C103" s="236" t="n">
        <v>0.428</v>
      </c>
      <c r="D103" s="223" t="s">
        <v>194</v>
      </c>
      <c r="E103" s="223"/>
      <c r="F103" s="223"/>
    </row>
    <row r="104" customFormat="false" ht="14.65" hidden="false" customHeight="false" outlineLevel="0" collapsed="false">
      <c r="B104" s="223" t="s">
        <v>199</v>
      </c>
      <c r="C104" s="236" t="s">
        <v>200</v>
      </c>
      <c r="D104" s="223" t="s">
        <v>124</v>
      </c>
      <c r="E104" s="223"/>
      <c r="F104" s="223"/>
    </row>
    <row r="105" customFormat="false" ht="14.65" hidden="false" customHeight="false" outlineLevel="0" collapsed="false">
      <c r="B105" s="241" t="s">
        <v>178</v>
      </c>
      <c r="C105" s="236"/>
      <c r="D105" s="223"/>
      <c r="E105" s="223"/>
      <c r="F105" s="223"/>
    </row>
    <row r="106" customFormat="false" ht="14.65" hidden="false" customHeight="false" outlineLevel="0" collapsed="false">
      <c r="B106" s="223" t="s">
        <v>153</v>
      </c>
      <c r="C106" s="236" t="n">
        <v>54.3</v>
      </c>
      <c r="D106" s="223" t="s">
        <v>115</v>
      </c>
      <c r="E106" s="223"/>
      <c r="F106" s="223"/>
    </row>
    <row r="107" customFormat="false" ht="14.65" hidden="false" customHeight="false" outlineLevel="0" collapsed="false">
      <c r="B107" s="223" t="s">
        <v>157</v>
      </c>
      <c r="C107" s="236" t="n">
        <v>183.309</v>
      </c>
      <c r="D107" s="223" t="s">
        <v>144</v>
      </c>
      <c r="E107" s="223"/>
      <c r="F107" s="223"/>
    </row>
    <row r="108" customFormat="false" ht="14.65" hidden="false" customHeight="false" outlineLevel="0" collapsed="false">
      <c r="B108" s="223" t="s">
        <v>201</v>
      </c>
      <c r="C108" s="236" t="n">
        <v>0.428</v>
      </c>
      <c r="D108" s="223" t="s">
        <v>194</v>
      </c>
      <c r="E108" s="223"/>
      <c r="F108" s="223"/>
    </row>
    <row r="109" customFormat="false" ht="14.65" hidden="false" customHeight="false" outlineLevel="0" collapsed="false">
      <c r="B109" s="223" t="s">
        <v>159</v>
      </c>
      <c r="C109" s="236" t="n">
        <v>87.1</v>
      </c>
      <c r="D109" s="223" t="s">
        <v>115</v>
      </c>
      <c r="E109" s="223"/>
      <c r="F109" s="223"/>
    </row>
    <row r="110" customFormat="false" ht="14.65" hidden="false" customHeight="false" outlineLevel="0" collapsed="false">
      <c r="B110" s="223" t="s">
        <v>163</v>
      </c>
      <c r="C110" s="236" t="n">
        <v>190.285</v>
      </c>
      <c r="D110" s="223" t="s">
        <v>144</v>
      </c>
      <c r="E110" s="223"/>
      <c r="F110" s="223"/>
    </row>
    <row r="111" customFormat="false" ht="14.65" hidden="false" customHeight="false" outlineLevel="0" collapsed="false">
      <c r="B111" s="223" t="s">
        <v>202</v>
      </c>
      <c r="C111" s="236" t="n">
        <v>0.442</v>
      </c>
      <c r="D111" s="223" t="s">
        <v>194</v>
      </c>
      <c r="E111" s="223"/>
      <c r="F111" s="223"/>
    </row>
    <row r="112" customFormat="false" ht="14.65" hidden="false" customHeight="false" outlineLevel="0" collapsed="false">
      <c r="B112" s="241" t="s">
        <v>203</v>
      </c>
      <c r="C112" s="236"/>
      <c r="D112" s="223"/>
      <c r="E112" s="223"/>
      <c r="F112" s="223"/>
    </row>
    <row r="113" customFormat="false" ht="14.65" hidden="false" customHeight="false" outlineLevel="0" collapsed="false">
      <c r="B113" s="223" t="s">
        <v>204</v>
      </c>
      <c r="C113" s="236" t="n">
        <v>87.1</v>
      </c>
      <c r="D113" s="223" t="s">
        <v>115</v>
      </c>
      <c r="E113" s="223"/>
      <c r="F113" s="223"/>
    </row>
    <row r="114" customFormat="false" ht="14.65" hidden="false" customHeight="false" outlineLevel="0" collapsed="false">
      <c r="B114" s="223" t="s">
        <v>205</v>
      </c>
      <c r="C114" s="236" t="n">
        <v>190.285</v>
      </c>
      <c r="D114" s="223" t="s">
        <v>144</v>
      </c>
      <c r="E114" s="223"/>
      <c r="F114" s="223"/>
    </row>
    <row r="115" customFormat="false" ht="14.65" hidden="false" customHeight="false" outlineLevel="0" collapsed="false">
      <c r="B115" s="223" t="s">
        <v>206</v>
      </c>
      <c r="C115" s="236" t="n">
        <v>0.442</v>
      </c>
      <c r="D115" s="223" t="s">
        <v>194</v>
      </c>
      <c r="E115" s="223"/>
      <c r="F115" s="223"/>
    </row>
    <row r="116" customFormat="false" ht="14.65" hidden="false" customHeight="false" outlineLevel="0" collapsed="false">
      <c r="B116" s="223" t="s">
        <v>207</v>
      </c>
      <c r="C116" s="236" t="n">
        <v>105.1</v>
      </c>
      <c r="D116" s="223" t="s">
        <v>115</v>
      </c>
      <c r="E116" s="223"/>
      <c r="F116" s="223"/>
    </row>
    <row r="117" customFormat="false" ht="14.65" hidden="false" customHeight="false" outlineLevel="0" collapsed="false">
      <c r="B117" s="223" t="s">
        <v>208</v>
      </c>
      <c r="C117" s="236" t="n">
        <v>194.148</v>
      </c>
      <c r="D117" s="223" t="s">
        <v>144</v>
      </c>
      <c r="E117" s="223"/>
      <c r="F117" s="223"/>
    </row>
    <row r="118" customFormat="false" ht="14.65" hidden="false" customHeight="false" outlineLevel="0" collapsed="false">
      <c r="B118" s="223" t="s">
        <v>209</v>
      </c>
      <c r="C118" s="236" t="n">
        <v>0.449</v>
      </c>
      <c r="D118" s="223" t="s">
        <v>194</v>
      </c>
      <c r="E118" s="223"/>
      <c r="F118" s="223"/>
    </row>
    <row r="119" customFormat="false" ht="14.65" hidden="false" customHeight="false" outlineLevel="0" collapsed="false">
      <c r="B119" s="223" t="s">
        <v>210</v>
      </c>
      <c r="C119" s="236" t="n">
        <v>227.9</v>
      </c>
      <c r="D119" s="223" t="s">
        <v>115</v>
      </c>
      <c r="E119" s="223"/>
      <c r="F119" s="223"/>
    </row>
    <row r="120" customFormat="false" ht="14.65" hidden="false" customHeight="false" outlineLevel="0" collapsed="false">
      <c r="B120" s="223" t="s">
        <v>211</v>
      </c>
      <c r="C120" s="236" t="n">
        <v>216.037</v>
      </c>
      <c r="D120" s="223" t="s">
        <v>144</v>
      </c>
      <c r="E120" s="223"/>
      <c r="F120" s="223"/>
    </row>
    <row r="121" customFormat="false" ht="14.65" hidden="false" customHeight="false" outlineLevel="0" collapsed="false">
      <c r="B121" s="223" t="s">
        <v>212</v>
      </c>
      <c r="C121" s="236" t="n">
        <v>0.453</v>
      </c>
      <c r="D121" s="223" t="s">
        <v>194</v>
      </c>
      <c r="E121" s="223"/>
      <c r="F121" s="223"/>
    </row>
    <row r="122" customFormat="false" ht="14.65" hidden="false" customHeight="false" outlineLevel="0" collapsed="false">
      <c r="B122" s="241" t="s">
        <v>179</v>
      </c>
      <c r="C122" s="236"/>
      <c r="D122" s="223"/>
      <c r="E122" s="223"/>
      <c r="F122" s="223"/>
    </row>
    <row r="123" customFormat="false" ht="14.65" hidden="false" customHeight="false" outlineLevel="0" collapsed="false">
      <c r="B123" s="223" t="s">
        <v>180</v>
      </c>
      <c r="C123" s="236" t="n">
        <v>227.9</v>
      </c>
      <c r="D123" s="223" t="s">
        <v>115</v>
      </c>
      <c r="E123" s="223"/>
      <c r="F123" s="223"/>
    </row>
    <row r="124" customFormat="false" ht="14.65" hidden="false" customHeight="false" outlineLevel="0" collapsed="false">
      <c r="B124" s="223" t="s">
        <v>184</v>
      </c>
      <c r="C124" s="236" t="n">
        <v>216.037</v>
      </c>
      <c r="D124" s="223" t="s">
        <v>144</v>
      </c>
      <c r="E124" s="223"/>
      <c r="F124" s="223"/>
    </row>
    <row r="125" customFormat="false" ht="14.65" hidden="false" customHeight="false" outlineLevel="0" collapsed="false">
      <c r="B125" s="223" t="s">
        <v>213</v>
      </c>
      <c r="C125" s="236" t="n">
        <v>0.453</v>
      </c>
      <c r="D125" s="223" t="s">
        <v>194</v>
      </c>
      <c r="E125" s="223"/>
      <c r="F125" s="223"/>
    </row>
    <row r="126" customFormat="false" ht="14.65" hidden="false" customHeight="false" outlineLevel="0" collapsed="false">
      <c r="B126" s="223" t="s">
        <v>214</v>
      </c>
      <c r="C126" s="236" t="n">
        <v>100</v>
      </c>
      <c r="D126" s="223" t="s">
        <v>124</v>
      </c>
      <c r="E126" s="223"/>
      <c r="F126" s="223"/>
    </row>
    <row r="127" customFormat="false" ht="14.65" hidden="false" customHeight="false" outlineLevel="0" collapsed="false">
      <c r="B127" s="223" t="s">
        <v>215</v>
      </c>
      <c r="C127" s="236" t="n">
        <v>165</v>
      </c>
      <c r="D127" s="223" t="s">
        <v>115</v>
      </c>
      <c r="E127" s="223"/>
      <c r="F127" s="223"/>
    </row>
    <row r="128" customFormat="false" ht="14.65" hidden="false" customHeight="false" outlineLevel="0" collapsed="false">
      <c r="B128" s="223" t="s">
        <v>216</v>
      </c>
      <c r="C128" s="236" t="n">
        <v>175.2</v>
      </c>
      <c r="D128" s="223" t="s">
        <v>23</v>
      </c>
      <c r="E128" s="223"/>
      <c r="F128" s="223"/>
    </row>
    <row r="129" customFormat="false" ht="14.65" hidden="false" customHeight="false" outlineLevel="0" collapsed="false">
      <c r="B129" s="223" t="s">
        <v>186</v>
      </c>
      <c r="C129" s="236" t="n">
        <v>165</v>
      </c>
      <c r="D129" s="223" t="s">
        <v>115</v>
      </c>
      <c r="E129" s="223"/>
      <c r="F129" s="223"/>
    </row>
    <row r="130" customFormat="false" ht="14.65" hidden="false" customHeight="false" outlineLevel="0" collapsed="false">
      <c r="B130" s="223" t="s">
        <v>190</v>
      </c>
      <c r="C130" s="236" t="n">
        <v>131.111</v>
      </c>
      <c r="D130" s="223" t="s">
        <v>144</v>
      </c>
      <c r="E130" s="223"/>
      <c r="F130" s="223"/>
    </row>
    <row r="131" customFormat="false" ht="14.65" hidden="false" customHeight="false" outlineLevel="0" collapsed="false">
      <c r="B131" s="223" t="s">
        <v>217</v>
      </c>
      <c r="C131" s="236" t="n">
        <v>0.319</v>
      </c>
      <c r="D131" s="223" t="s">
        <v>194</v>
      </c>
      <c r="E131" s="223"/>
      <c r="F131" s="223"/>
    </row>
    <row r="132" customFormat="false" ht="14.65" hidden="false" customHeight="false" outlineLevel="0" collapsed="false">
      <c r="B132" s="223" t="s">
        <v>218</v>
      </c>
      <c r="C132" s="236" t="n">
        <v>2.684</v>
      </c>
      <c r="D132" s="223" t="s">
        <v>124</v>
      </c>
      <c r="E132" s="223"/>
      <c r="F132" s="223"/>
    </row>
    <row r="133" customFormat="false" ht="14.65" hidden="false" customHeight="false" outlineLevel="0" collapsed="false">
      <c r="B133" s="241" t="s">
        <v>219</v>
      </c>
      <c r="C133" s="236"/>
      <c r="D133" s="223"/>
      <c r="E133" s="223"/>
      <c r="F133" s="223"/>
    </row>
    <row r="134" customFormat="false" ht="14.65" hidden="false" customHeight="false" outlineLevel="0" collapsed="false">
      <c r="B134" s="223" t="s">
        <v>220</v>
      </c>
      <c r="C134" s="236" t="n">
        <v>165</v>
      </c>
      <c r="D134" s="223" t="s">
        <v>115</v>
      </c>
      <c r="E134" s="223"/>
      <c r="F134" s="223"/>
    </row>
    <row r="135" customFormat="false" ht="14.65" hidden="false" customHeight="false" outlineLevel="0" collapsed="false">
      <c r="B135" s="223" t="s">
        <v>221</v>
      </c>
      <c r="C135" s="236" t="n">
        <v>131.111</v>
      </c>
      <c r="D135" s="223" t="s">
        <v>144</v>
      </c>
      <c r="E135" s="223"/>
      <c r="F135" s="223"/>
    </row>
    <row r="136" customFormat="false" ht="14.65" hidden="false" customHeight="false" outlineLevel="0" collapsed="false">
      <c r="B136" s="223" t="s">
        <v>222</v>
      </c>
      <c r="C136" s="236" t="n">
        <v>0.319</v>
      </c>
      <c r="D136" s="223" t="s">
        <v>194</v>
      </c>
      <c r="E136" s="223"/>
      <c r="F136" s="223"/>
    </row>
    <row r="137" customFormat="false" ht="14.65" hidden="false" customHeight="false" outlineLevel="0" collapsed="false">
      <c r="B137" s="223" t="s">
        <v>223</v>
      </c>
      <c r="C137" s="236" t="n">
        <v>2.684</v>
      </c>
      <c r="D137" s="223" t="s">
        <v>124</v>
      </c>
      <c r="E137" s="223"/>
      <c r="F137" s="223"/>
    </row>
    <row r="138" customFormat="false" ht="14.65" hidden="false" customHeight="false" outlineLevel="0" collapsed="false">
      <c r="B138" s="223" t="s">
        <v>224</v>
      </c>
      <c r="C138" s="236" t="n">
        <v>94.1</v>
      </c>
      <c r="D138" s="223" t="s">
        <v>115</v>
      </c>
      <c r="E138" s="223"/>
      <c r="F138" s="223"/>
    </row>
    <row r="139" customFormat="false" ht="14.65" hidden="false" customHeight="false" outlineLevel="0" collapsed="false">
      <c r="B139" s="223" t="s">
        <v>225</v>
      </c>
      <c r="C139" s="236" t="n">
        <v>105.36</v>
      </c>
      <c r="D139" s="223" t="s">
        <v>144</v>
      </c>
      <c r="E139" s="223"/>
      <c r="F139" s="223"/>
    </row>
    <row r="140" customFormat="false" ht="14.65" hidden="false" customHeight="false" outlineLevel="0" collapsed="false">
      <c r="B140" s="223" t="s">
        <v>226</v>
      </c>
      <c r="C140" s="236" t="n">
        <v>0.275</v>
      </c>
      <c r="D140" s="223" t="s">
        <v>194</v>
      </c>
      <c r="E140" s="223"/>
      <c r="F140" s="223"/>
    </row>
    <row r="141" customFormat="false" ht="14.65" hidden="false" customHeight="false" outlineLevel="0" collapsed="false">
      <c r="B141" s="223" t="s">
        <v>227</v>
      </c>
      <c r="C141" s="236" t="n">
        <v>0</v>
      </c>
      <c r="D141" s="223" t="s">
        <v>124</v>
      </c>
      <c r="E141" s="223"/>
      <c r="F141" s="223"/>
    </row>
    <row r="142" customFormat="false" ht="14.65" hidden="false" customHeight="false" outlineLevel="0" collapsed="false">
      <c r="B142" s="241" t="s">
        <v>152</v>
      </c>
      <c r="C142" s="236"/>
      <c r="D142" s="223"/>
      <c r="E142" s="223"/>
      <c r="F142" s="223"/>
    </row>
    <row r="143" customFormat="false" ht="14.65" hidden="false" customHeight="false" outlineLevel="0" collapsed="false">
      <c r="B143" s="223" t="s">
        <v>153</v>
      </c>
      <c r="C143" s="236" t="n">
        <v>94.1</v>
      </c>
      <c r="D143" s="223" t="s">
        <v>115</v>
      </c>
      <c r="E143" s="223"/>
      <c r="F143" s="223"/>
    </row>
    <row r="144" customFormat="false" ht="14.65" hidden="false" customHeight="false" outlineLevel="0" collapsed="false">
      <c r="B144" s="223" t="s">
        <v>157</v>
      </c>
      <c r="C144" s="236" t="n">
        <v>105.36</v>
      </c>
      <c r="D144" s="223" t="s">
        <v>144</v>
      </c>
      <c r="E144" s="223"/>
      <c r="F144" s="223"/>
    </row>
    <row r="145" customFormat="false" ht="14.65" hidden="false" customHeight="false" outlineLevel="0" collapsed="false">
      <c r="B145" s="223" t="s">
        <v>201</v>
      </c>
      <c r="C145" s="236" t="n">
        <v>0.275</v>
      </c>
      <c r="D145" s="223" t="s">
        <v>194</v>
      </c>
      <c r="E145" s="223"/>
      <c r="F145" s="223"/>
    </row>
    <row r="146" customFormat="false" ht="14.65" hidden="false" customHeight="false" outlineLevel="0" collapsed="false">
      <c r="B146" s="223" t="s">
        <v>228</v>
      </c>
      <c r="C146" s="236" t="n">
        <v>0</v>
      </c>
      <c r="D146" s="223" t="s">
        <v>124</v>
      </c>
      <c r="E146" s="223"/>
      <c r="F146" s="223"/>
    </row>
    <row r="147" customFormat="false" ht="14.65" hidden="false" customHeight="false" outlineLevel="0" collapsed="false">
      <c r="B147" s="223" t="s">
        <v>159</v>
      </c>
      <c r="C147" s="236" t="n">
        <v>71.9</v>
      </c>
      <c r="D147" s="223" t="s">
        <v>115</v>
      </c>
      <c r="E147" s="223"/>
      <c r="F147" s="223"/>
    </row>
    <row r="148" customFormat="false" ht="14.65" hidden="false" customHeight="false" outlineLevel="0" collapsed="false">
      <c r="B148" s="223" t="s">
        <v>163</v>
      </c>
      <c r="C148" s="236" t="n">
        <v>98.384</v>
      </c>
      <c r="D148" s="223" t="s">
        <v>144</v>
      </c>
      <c r="E148" s="223"/>
      <c r="F148" s="223"/>
    </row>
    <row r="149" customFormat="false" ht="14.65" hidden="false" customHeight="false" outlineLevel="0" collapsed="false">
      <c r="B149" s="223" t="s">
        <v>202</v>
      </c>
      <c r="C149" s="236" t="n">
        <v>0.262</v>
      </c>
      <c r="D149" s="223" t="s">
        <v>194</v>
      </c>
      <c r="E149" s="223"/>
      <c r="F149" s="223"/>
    </row>
    <row r="150" customFormat="false" ht="14.65" hidden="false" customHeight="false" outlineLevel="0" collapsed="false">
      <c r="B150" s="223" t="s">
        <v>229</v>
      </c>
      <c r="C150" s="236" t="n">
        <v>0</v>
      </c>
      <c r="D150" s="223" t="s">
        <v>124</v>
      </c>
      <c r="E150" s="223"/>
      <c r="F150" s="223"/>
      <c r="AKW150" s="47"/>
      <c r="AKX150" s="47"/>
      <c r="AKY150" s="47"/>
      <c r="AKZ150" s="47"/>
      <c r="ALA150" s="47"/>
      <c r="ALB150" s="47"/>
      <c r="ALC150" s="47"/>
      <c r="ALD150" s="47"/>
      <c r="ALE150" s="47"/>
      <c r="ALF150" s="47"/>
      <c r="ALG150" s="47"/>
      <c r="ALH150" s="47"/>
      <c r="ALI150" s="47"/>
    </row>
    <row r="151" customFormat="false" ht="14.65" hidden="false" customHeight="false" outlineLevel="0" collapsed="false">
      <c r="B151" s="241" t="s">
        <v>230</v>
      </c>
      <c r="C151" s="236"/>
      <c r="D151" s="223"/>
      <c r="E151" s="223"/>
      <c r="F151" s="223"/>
      <c r="AKW151" s="47"/>
      <c r="AKX151" s="47"/>
      <c r="AKY151" s="47"/>
      <c r="AKZ151" s="47"/>
      <c r="ALA151" s="47"/>
      <c r="ALB151" s="47"/>
      <c r="ALC151" s="47"/>
      <c r="ALD151" s="47"/>
      <c r="ALE151" s="47"/>
      <c r="ALF151" s="47"/>
      <c r="ALG151" s="47"/>
      <c r="ALH151" s="47"/>
      <c r="ALI151" s="47"/>
    </row>
    <row r="152" customFormat="false" ht="14.65" hidden="false" customHeight="false" outlineLevel="0" collapsed="false">
      <c r="B152" s="223" t="s">
        <v>231</v>
      </c>
      <c r="C152" s="236" t="n">
        <v>71.9</v>
      </c>
      <c r="D152" s="223" t="s">
        <v>115</v>
      </c>
      <c r="E152" s="223"/>
      <c r="F152" s="223"/>
      <c r="AKW152" s="47"/>
      <c r="AKX152" s="47"/>
      <c r="AKY152" s="47"/>
      <c r="AKZ152" s="47"/>
      <c r="ALA152" s="47"/>
      <c r="ALB152" s="47"/>
      <c r="ALC152" s="47"/>
      <c r="ALD152" s="47"/>
      <c r="ALE152" s="47"/>
      <c r="ALF152" s="47"/>
      <c r="ALG152" s="47"/>
      <c r="ALH152" s="47"/>
      <c r="ALI152" s="47"/>
    </row>
    <row r="153" customFormat="false" ht="14.65" hidden="false" customHeight="false" outlineLevel="0" collapsed="false">
      <c r="B153" s="223" t="s">
        <v>232</v>
      </c>
      <c r="C153" s="236" t="n">
        <v>98.384</v>
      </c>
      <c r="D153" s="223" t="s">
        <v>144</v>
      </c>
      <c r="E153" s="223"/>
      <c r="F153" s="223"/>
    </row>
    <row r="154" customFormat="false" ht="14.65" hidden="false" customHeight="false" outlineLevel="0" collapsed="false">
      <c r="B154" s="223" t="s">
        <v>233</v>
      </c>
      <c r="C154" s="236" t="n">
        <v>0.262</v>
      </c>
      <c r="D154" s="223" t="s">
        <v>194</v>
      </c>
      <c r="E154" s="223"/>
      <c r="F154" s="223"/>
    </row>
    <row r="155" customFormat="false" ht="14.65" hidden="false" customHeight="false" outlineLevel="0" collapsed="false">
      <c r="B155" s="223" t="s">
        <v>234</v>
      </c>
      <c r="C155" s="236" t="n">
        <v>0</v>
      </c>
      <c r="D155" s="223" t="s">
        <v>124</v>
      </c>
      <c r="E155" s="223"/>
      <c r="F155" s="223"/>
    </row>
    <row r="156" customFormat="false" ht="14.65" hidden="false" customHeight="false" outlineLevel="0" collapsed="false">
      <c r="B156" s="223" t="s">
        <v>235</v>
      </c>
      <c r="C156" s="236" t="n">
        <v>54.3</v>
      </c>
      <c r="D156" s="223" t="s">
        <v>115</v>
      </c>
      <c r="E156" s="223"/>
      <c r="F156" s="223"/>
    </row>
    <row r="157" customFormat="false" ht="14.65" hidden="false" customHeight="false" outlineLevel="0" collapsed="false">
      <c r="B157" s="223" t="s">
        <v>236</v>
      </c>
      <c r="C157" s="236" t="n">
        <v>98.384</v>
      </c>
      <c r="D157" s="223" t="s">
        <v>144</v>
      </c>
      <c r="E157" s="223"/>
      <c r="F157" s="223"/>
    </row>
    <row r="158" customFormat="false" ht="14.65" hidden="false" customHeight="false" outlineLevel="0" collapsed="false">
      <c r="B158" s="223" t="s">
        <v>237</v>
      </c>
      <c r="C158" s="236" t="n">
        <v>0.262</v>
      </c>
      <c r="D158" s="223" t="s">
        <v>194</v>
      </c>
      <c r="E158" s="223"/>
      <c r="F158" s="223"/>
    </row>
    <row r="159" customFormat="false" ht="14.65" hidden="false" customHeight="false" outlineLevel="0" collapsed="false">
      <c r="B159" s="223" t="s">
        <v>238</v>
      </c>
      <c r="C159" s="236" t="n">
        <v>6.174</v>
      </c>
      <c r="D159" s="223" t="s">
        <v>124</v>
      </c>
      <c r="E159" s="223"/>
      <c r="F159" s="223"/>
    </row>
    <row r="160" customFormat="false" ht="14.65" hidden="false" customHeight="false" outlineLevel="0" collapsed="false">
      <c r="B160" s="223"/>
      <c r="C160" s="236"/>
      <c r="D160" s="223"/>
      <c r="E160" s="223"/>
      <c r="F160" s="223"/>
    </row>
    <row r="161" customFormat="false" ht="14.65" hidden="false" customHeight="false" outlineLevel="0" collapsed="false">
      <c r="B161" s="231"/>
      <c r="C161" s="237" t="s">
        <v>239</v>
      </c>
      <c r="D161" s="231"/>
      <c r="E161" s="242"/>
      <c r="F161" s="242"/>
      <c r="AKW161" s="47"/>
      <c r="AKX161" s="47"/>
      <c r="AKY161" s="47"/>
      <c r="AKZ161" s="47"/>
      <c r="ALA161" s="47"/>
      <c r="ALB161" s="47"/>
      <c r="ALC161" s="47"/>
      <c r="ALD161" s="47"/>
      <c r="ALE161" s="47"/>
      <c r="ALF161" s="47"/>
      <c r="ALG161" s="47"/>
      <c r="ALH161" s="47"/>
      <c r="ALI161" s="47"/>
    </row>
    <row r="162" customFormat="false" ht="14.65" hidden="false" customHeight="false" outlineLevel="0" collapsed="false">
      <c r="B162" s="242" t="s">
        <v>240</v>
      </c>
      <c r="C162" s="243" t="n">
        <v>3691317.76</v>
      </c>
      <c r="D162" s="242" t="s">
        <v>241</v>
      </c>
      <c r="E162" s="242"/>
      <c r="F162" s="242"/>
      <c r="AKW162" s="47"/>
      <c r="AKX162" s="47"/>
      <c r="AKY162" s="47"/>
      <c r="AKZ162" s="47"/>
      <c r="ALA162" s="47"/>
      <c r="ALB162" s="47"/>
      <c r="ALC162" s="47"/>
      <c r="ALD162" s="47"/>
      <c r="ALE162" s="47"/>
      <c r="ALF162" s="47"/>
      <c r="ALG162" s="47"/>
      <c r="ALH162" s="47"/>
      <c r="ALI162" s="47"/>
    </row>
    <row r="163" customFormat="false" ht="14.65" hidden="false" customHeight="false" outlineLevel="0" collapsed="false">
      <c r="B163" s="242" t="s">
        <v>242</v>
      </c>
      <c r="C163" s="243" t="n">
        <v>12173689.35</v>
      </c>
      <c r="D163" s="242" t="s">
        <v>241</v>
      </c>
      <c r="E163" s="242"/>
      <c r="F163" s="242"/>
      <c r="AKW163" s="47"/>
      <c r="AKX163" s="47"/>
      <c r="AKY163" s="47"/>
      <c r="AKZ163" s="47"/>
      <c r="ALA163" s="47"/>
      <c r="ALB163" s="47"/>
      <c r="ALC163" s="47"/>
      <c r="ALD163" s="47"/>
      <c r="ALE163" s="47"/>
      <c r="ALF163" s="47"/>
      <c r="ALG163" s="47"/>
      <c r="ALH163" s="47"/>
      <c r="ALI163" s="47"/>
    </row>
    <row r="164" customFormat="false" ht="14.65" hidden="false" customHeight="false" outlineLevel="0" collapsed="false">
      <c r="B164" s="242" t="s">
        <v>243</v>
      </c>
      <c r="C164" s="243" t="n">
        <v>12173689.35</v>
      </c>
      <c r="D164" s="242" t="s">
        <v>241</v>
      </c>
      <c r="E164" s="242"/>
      <c r="F164" s="242"/>
      <c r="AKW164" s="47"/>
      <c r="AKX164" s="47"/>
      <c r="AKY164" s="47"/>
      <c r="AKZ164" s="47"/>
      <c r="ALA164" s="47"/>
      <c r="ALB164" s="47"/>
      <c r="ALC164" s="47"/>
      <c r="ALD164" s="47"/>
      <c r="ALE164" s="47"/>
      <c r="ALF164" s="47"/>
      <c r="ALG164" s="47"/>
      <c r="ALH164" s="47"/>
      <c r="ALI164" s="47"/>
    </row>
    <row r="165" customFormat="false" ht="14.65" hidden="false" customHeight="false" outlineLevel="0" collapsed="false">
      <c r="B165" s="242" t="s">
        <v>244</v>
      </c>
      <c r="C165" s="243" t="n">
        <v>4830594.11</v>
      </c>
      <c r="D165" s="242" t="s">
        <v>241</v>
      </c>
      <c r="E165" s="242"/>
      <c r="F165" s="242"/>
      <c r="AKW165" s="47"/>
      <c r="AKX165" s="47"/>
      <c r="AKY165" s="47"/>
      <c r="AKZ165" s="47"/>
      <c r="ALA165" s="47"/>
      <c r="ALB165" s="47"/>
      <c r="ALC165" s="47"/>
      <c r="ALD165" s="47"/>
      <c r="ALE165" s="47"/>
      <c r="ALF165" s="47"/>
      <c r="ALG165" s="47"/>
      <c r="ALH165" s="47"/>
      <c r="ALI165" s="47"/>
    </row>
    <row r="166" customFormat="false" ht="14.65" hidden="false" customHeight="false" outlineLevel="0" collapsed="false">
      <c r="B166" s="242" t="s">
        <v>245</v>
      </c>
      <c r="C166" s="243" t="n">
        <v>1000000</v>
      </c>
      <c r="D166" s="242" t="s">
        <v>241</v>
      </c>
      <c r="E166" s="242"/>
      <c r="F166" s="242"/>
      <c r="AKW166" s="47"/>
      <c r="AKX166" s="47"/>
      <c r="AKY166" s="47"/>
      <c r="AKZ166" s="47"/>
      <c r="ALA166" s="47"/>
      <c r="ALB166" s="47"/>
      <c r="ALC166" s="47"/>
      <c r="ALD166" s="47"/>
      <c r="ALE166" s="47"/>
      <c r="ALF166" s="47"/>
      <c r="ALG166" s="47"/>
      <c r="ALH166" s="47"/>
      <c r="ALI166" s="47"/>
    </row>
    <row r="167" customFormat="false" ht="14.65" hidden="false" customHeight="false" outlineLevel="0" collapsed="false">
      <c r="B167" s="242" t="s">
        <v>246</v>
      </c>
      <c r="C167" s="243" t="n">
        <v>143345.41</v>
      </c>
      <c r="D167" s="242" t="s">
        <v>117</v>
      </c>
      <c r="E167" s="242"/>
      <c r="F167" s="242"/>
      <c r="AKW167" s="47"/>
      <c r="AKX167" s="47"/>
      <c r="AKY167" s="47"/>
      <c r="AKZ167" s="47"/>
      <c r="ALA167" s="47"/>
      <c r="ALB167" s="47"/>
      <c r="ALC167" s="47"/>
      <c r="ALD167" s="47"/>
      <c r="ALE167" s="47"/>
      <c r="ALF167" s="47"/>
      <c r="ALG167" s="47"/>
      <c r="ALH167" s="47"/>
      <c r="ALI167" s="47"/>
    </row>
    <row r="168" customFormat="false" ht="14.65" hidden="false" customHeight="false" outlineLevel="0" collapsed="false">
      <c r="B168" s="242" t="s">
        <v>247</v>
      </c>
      <c r="C168" s="243" t="n">
        <v>17004283.45</v>
      </c>
      <c r="D168" s="242" t="s">
        <v>241</v>
      </c>
      <c r="E168" s="242"/>
      <c r="F168" s="242"/>
      <c r="AKW168" s="47"/>
      <c r="AKX168" s="47"/>
      <c r="AKY168" s="47"/>
      <c r="AKZ168" s="47"/>
      <c r="ALA168" s="47"/>
      <c r="ALB168" s="47"/>
      <c r="ALC168" s="47"/>
      <c r="ALD168" s="47"/>
      <c r="ALE168" s="47"/>
      <c r="ALF168" s="47"/>
      <c r="ALG168" s="47"/>
      <c r="ALH168" s="47"/>
      <c r="ALI168" s="47"/>
    </row>
    <row r="169" customFormat="false" ht="14.65" hidden="false" customHeight="false" outlineLevel="0" collapsed="false">
      <c r="B169" s="242" t="s">
        <v>248</v>
      </c>
      <c r="C169" s="243" t="n">
        <v>3691317.76</v>
      </c>
      <c r="D169" s="242" t="s">
        <v>241</v>
      </c>
      <c r="E169" s="242"/>
      <c r="F169" s="242"/>
      <c r="AKW169" s="47"/>
      <c r="AKX169" s="47"/>
      <c r="AKY169" s="47"/>
      <c r="AKZ169" s="47"/>
      <c r="ALA169" s="47"/>
      <c r="ALB169" s="47"/>
      <c r="ALC169" s="47"/>
      <c r="ALD169" s="47"/>
      <c r="ALE169" s="47"/>
      <c r="ALF169" s="47"/>
      <c r="ALG169" s="47"/>
      <c r="ALH169" s="47"/>
      <c r="ALI169" s="47"/>
    </row>
    <row r="170" customFormat="false" ht="14.65" hidden="false" customHeight="false" outlineLevel="0" collapsed="false">
      <c r="B170" s="244" t="s">
        <v>249</v>
      </c>
      <c r="C170" s="245" t="n">
        <f aca="false">C163/C162</f>
        <v>3.29792506132011</v>
      </c>
      <c r="D170" s="246"/>
      <c r="E170" s="242"/>
      <c r="F170" s="242"/>
    </row>
    <row r="171" customFormat="false" ht="14.65" hidden="false" customHeight="false" outlineLevel="0" collapsed="false">
      <c r="B171" s="244" t="s">
        <v>250</v>
      </c>
      <c r="C171" s="245" t="n">
        <f aca="false">(C164+C169)/C162</f>
        <v>4.29792506132011</v>
      </c>
      <c r="D171" s="246"/>
    </row>
    <row r="172" customFormat="false" ht="14.65" hidden="false" customHeight="false" outlineLevel="0" collapsed="false">
      <c r="B172" s="247" t="s">
        <v>251</v>
      </c>
      <c r="C172" s="246" t="n">
        <v>492.18</v>
      </c>
      <c r="D172" s="247" t="s">
        <v>144</v>
      </c>
    </row>
    <row r="173" customFormat="false" ht="14.65" hidden="false" customHeight="false" outlineLevel="0" collapsed="false">
      <c r="B173" s="47"/>
      <c r="C173" s="47"/>
      <c r="D173" s="47"/>
    </row>
  </sheetData>
  <mergeCells count="1">
    <mergeCell ref="B3:D3"/>
  </mergeCells>
  <printOptions headings="false" gridLines="false" gridLinesSet="true" horizontalCentered="false" verticalCentered="false"/>
  <pageMargins left="0.3" right="0.3" top="0.3" bottom="0.3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P87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C32" activeCellId="0" sqref="C3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2" width="44.45"/>
    <col collapsed="false" customWidth="true" hidden="false" outlineLevel="0" max="3" min="3" style="3" width="19.46"/>
    <col collapsed="false" customWidth="true" hidden="false" outlineLevel="0" max="4" min="4" style="4" width="19.46"/>
    <col collapsed="false" customWidth="true" hidden="false" outlineLevel="0" max="5" min="5" style="1" width="6.01"/>
    <col collapsed="false" customWidth="true" hidden="false" outlineLevel="0" max="6" min="6" style="1" width="22.3"/>
    <col collapsed="false" customWidth="true" hidden="false" outlineLevel="0" max="7" min="7" style="1" width="27.89"/>
    <col collapsed="false" customWidth="true" hidden="false" outlineLevel="0" max="8" min="8" style="1" width="19.46"/>
    <col collapsed="false" customWidth="true" hidden="false" outlineLevel="0" max="9" min="9" style="1" width="13.15"/>
    <col collapsed="false" customWidth="true" hidden="false" outlineLevel="0" max="10" min="10" style="1" width="16.43"/>
    <col collapsed="false" customWidth="false" hidden="false" outlineLevel="0" max="11" min="11" style="1" width="11.53"/>
    <col collapsed="false" customWidth="true" hidden="false" outlineLevel="0" max="12" min="12" style="1" width="3.67"/>
    <col collapsed="false" customWidth="true" hidden="false" outlineLevel="0" max="13" min="13" style="1" width="14.76"/>
    <col collapsed="false" customWidth="true" hidden="false" outlineLevel="0" max="14" min="14" style="1" width="21.52"/>
    <col collapsed="false" customWidth="false" hidden="false" outlineLevel="0" max="1023" min="15" style="1" width="11.53"/>
    <col collapsed="false" customWidth="false" hidden="false" outlineLevel="0" max="1024" min="1024" style="5" width="11.53"/>
  </cols>
  <sheetData>
    <row r="1" customFormat="false" ht="12.8" hidden="false" customHeight="false" outlineLevel="0" collapsed="false">
      <c r="B1" s="1"/>
      <c r="C1" s="1"/>
      <c r="D1" s="1"/>
      <c r="E1" s="6"/>
    </row>
    <row r="2" customFormat="false" ht="12.8" hidden="false" customHeight="false" outlineLevel="0" collapsed="false">
      <c r="B2" s="1"/>
      <c r="C2" s="1"/>
      <c r="D2" s="1"/>
      <c r="E2" s="6"/>
    </row>
    <row r="3" customFormat="false" ht="15.35" hidden="false" customHeight="true" outlineLevel="0" collapsed="false">
      <c r="B3" s="248" t="s">
        <v>252</v>
      </c>
      <c r="C3" s="248"/>
      <c r="D3" s="248"/>
      <c r="E3" s="248"/>
      <c r="F3" s="248"/>
      <c r="G3" s="248"/>
      <c r="H3" s="248"/>
      <c r="I3" s="248"/>
      <c r="J3" s="248"/>
      <c r="K3" s="248"/>
    </row>
    <row r="4" customFormat="false" ht="15.35" hidden="false" customHeight="true" outlineLevel="0" collapsed="false">
      <c r="B4" s="8"/>
      <c r="C4" s="9"/>
      <c r="D4" s="9"/>
      <c r="E4" s="6"/>
      <c r="F4" s="10"/>
      <c r="G4" s="11"/>
      <c r="H4" s="11"/>
      <c r="I4" s="11"/>
      <c r="J4" s="11"/>
      <c r="K4" s="11"/>
    </row>
    <row r="5" customFormat="false" ht="12.8" hidden="false" customHeight="false" outlineLevel="0" collapsed="false">
      <c r="B5" s="1"/>
      <c r="C5" s="1"/>
      <c r="D5" s="1"/>
      <c r="E5" s="5"/>
      <c r="F5" s="5"/>
      <c r="G5" s="5"/>
      <c r="H5" s="5"/>
      <c r="I5" s="5"/>
      <c r="J5" s="5"/>
      <c r="K5" s="5"/>
    </row>
    <row r="6" customFormat="false" ht="13.8" hidden="false" customHeight="false" outlineLevel="0" collapsed="false">
      <c r="B6" s="12" t="s">
        <v>1</v>
      </c>
      <c r="C6" s="12"/>
      <c r="D6" s="12"/>
      <c r="E6" s="6"/>
      <c r="F6" s="12" t="s">
        <v>2</v>
      </c>
      <c r="G6" s="12"/>
      <c r="H6" s="12"/>
      <c r="I6" s="12"/>
      <c r="J6" s="12"/>
      <c r="K6" s="12"/>
      <c r="L6" s="3"/>
      <c r="M6" s="2"/>
    </row>
    <row r="7" customFormat="false" ht="12.8" hidden="false" customHeight="false" outlineLevel="0" collapsed="false">
      <c r="B7" s="13"/>
      <c r="C7" s="14" t="s">
        <v>3</v>
      </c>
      <c r="D7" s="15" t="s">
        <v>4</v>
      </c>
      <c r="F7" s="13"/>
      <c r="G7" s="16"/>
      <c r="H7" s="14" t="s">
        <v>3</v>
      </c>
      <c r="I7" s="14"/>
      <c r="J7" s="15" t="s">
        <v>4</v>
      </c>
      <c r="K7" s="15"/>
    </row>
    <row r="8" customFormat="false" ht="12.8" hidden="false" customHeight="false" outlineLevel="0" collapsed="false">
      <c r="B8" s="17"/>
      <c r="C8" s="18"/>
      <c r="D8" s="18"/>
      <c r="F8" s="19"/>
      <c r="G8" s="5"/>
      <c r="H8" s="5"/>
      <c r="I8" s="5"/>
      <c r="J8" s="5"/>
      <c r="K8" s="20"/>
    </row>
    <row r="9" customFormat="false" ht="12.8" hidden="false" customHeight="false" outlineLevel="0" collapsed="false">
      <c r="B9" s="21" t="s">
        <v>5</v>
      </c>
      <c r="C9" s="22"/>
      <c r="D9" s="22"/>
      <c r="F9" s="17"/>
      <c r="H9" s="23" t="s">
        <v>6</v>
      </c>
      <c r="I9" s="23" t="s">
        <v>7</v>
      </c>
      <c r="J9" s="24" t="s">
        <v>6</v>
      </c>
      <c r="K9" s="18" t="s">
        <v>7</v>
      </c>
      <c r="M9" s="249"/>
    </row>
    <row r="10" customFormat="false" ht="12.8" hidden="false" customHeight="false" outlineLevel="0" collapsed="false">
      <c r="B10" s="26" t="s">
        <v>8</v>
      </c>
      <c r="C10" s="27" t="n">
        <v>11000</v>
      </c>
      <c r="D10" s="27"/>
      <c r="F10" s="28"/>
      <c r="G10" s="29" t="s">
        <v>9</v>
      </c>
      <c r="H10" s="30" t="n">
        <f aca="false">(C24/G54)+G37</f>
        <v>187.330588235294</v>
      </c>
      <c r="I10" s="31"/>
      <c r="J10" s="250" t="n">
        <v>0</v>
      </c>
      <c r="K10" s="251"/>
      <c r="M10" s="249"/>
    </row>
    <row r="11" customFormat="false" ht="12.8" hidden="false" customHeight="false" outlineLevel="0" collapsed="false">
      <c r="B11" s="26" t="s">
        <v>10</v>
      </c>
      <c r="C11" s="34" t="n">
        <v>0.28</v>
      </c>
      <c r="D11" s="34"/>
      <c r="E11" s="35"/>
      <c r="F11" s="17"/>
      <c r="G11" s="23"/>
      <c r="H11" s="23"/>
      <c r="I11" s="9"/>
      <c r="J11" s="36"/>
      <c r="K11" s="252"/>
    </row>
    <row r="12" customFormat="false" ht="12.8" hidden="false" customHeight="false" outlineLevel="0" collapsed="false">
      <c r="B12" s="26" t="s">
        <v>11</v>
      </c>
      <c r="C12" s="34" t="n">
        <f aca="false">1-C11</f>
        <v>0.72</v>
      </c>
      <c r="D12" s="34"/>
      <c r="F12" s="37"/>
      <c r="G12" s="38" t="s">
        <v>12</v>
      </c>
      <c r="H12" s="39"/>
      <c r="I12" s="40" t="n">
        <f aca="false">C40</f>
        <v>32.2262602579132</v>
      </c>
      <c r="J12" s="41"/>
      <c r="K12" s="253" t="n">
        <f aca="false">D32</f>
        <v>1331.86335287222</v>
      </c>
    </row>
    <row r="13" customFormat="false" ht="12.8" hidden="false" customHeight="false" outlineLevel="0" collapsed="false">
      <c r="B13" s="26" t="s">
        <v>13</v>
      </c>
      <c r="C13" s="34" t="n">
        <v>0.04</v>
      </c>
      <c r="D13" s="34"/>
      <c r="F13" s="17"/>
      <c r="G13" s="9"/>
      <c r="H13" s="23"/>
      <c r="I13" s="23"/>
      <c r="J13" s="27"/>
      <c r="K13" s="27"/>
    </row>
    <row r="14" customFormat="false" ht="12.8" hidden="false" customHeight="false" outlineLevel="0" collapsed="false">
      <c r="B14" s="26" t="s">
        <v>14</v>
      </c>
      <c r="C14" s="34" t="n">
        <f aca="false">C12-C13</f>
        <v>0.68</v>
      </c>
      <c r="D14" s="34"/>
      <c r="F14" s="19"/>
      <c r="G14" s="5"/>
      <c r="H14" s="42"/>
      <c r="I14" s="42"/>
      <c r="J14" s="5"/>
      <c r="K14" s="33" t="s">
        <v>15</v>
      </c>
    </row>
    <row r="15" customFormat="false" ht="12.8" hidden="false" customHeight="false" outlineLevel="0" collapsed="false">
      <c r="B15" s="26" t="s">
        <v>16</v>
      </c>
      <c r="C15" s="27" t="n">
        <f aca="false">C14*C10</f>
        <v>7480</v>
      </c>
      <c r="D15" s="27"/>
      <c r="F15" s="37"/>
      <c r="G15" s="43"/>
      <c r="H15" s="16" t="s">
        <v>17</v>
      </c>
      <c r="I15" s="16"/>
      <c r="J15" s="25" t="s">
        <v>18</v>
      </c>
      <c r="K15" s="44" t="s">
        <v>19</v>
      </c>
      <c r="M15" s="254"/>
      <c r="N15" s="47"/>
    </row>
    <row r="16" customFormat="false" ht="12.8" hidden="false" customHeight="false" outlineLevel="0" collapsed="false">
      <c r="B16" s="26"/>
      <c r="C16" s="18"/>
      <c r="D16" s="18"/>
      <c r="F16" s="17"/>
      <c r="G16" s="45" t="s">
        <v>20</v>
      </c>
      <c r="H16" s="46" t="n">
        <f aca="false">(H10-J10)*C48</f>
        <v>1629776.11764706</v>
      </c>
      <c r="I16" s="46"/>
      <c r="J16" s="33" t="n">
        <f aca="false">(I12-K12)*C48</f>
        <v>-11306842.7057444</v>
      </c>
      <c r="K16" s="27" t="n">
        <f aca="false">J16*G50/G54</f>
        <v>-385789.47312</v>
      </c>
      <c r="L16" s="47"/>
      <c r="M16" s="51"/>
      <c r="N16" s="47"/>
      <c r="O16" s="47"/>
    </row>
    <row r="17" customFormat="false" ht="12.8" hidden="false" customHeight="false" outlineLevel="0" collapsed="false">
      <c r="B17" s="26"/>
      <c r="C17" s="48"/>
      <c r="D17" s="48"/>
      <c r="F17" s="49"/>
      <c r="G17" s="50"/>
      <c r="H17" s="51"/>
      <c r="I17" s="52"/>
      <c r="J17" s="53"/>
      <c r="K17" s="27"/>
      <c r="M17" s="51"/>
      <c r="N17" s="255"/>
    </row>
    <row r="18" customFormat="false" ht="13.8" hidden="false" customHeight="false" outlineLevel="0" collapsed="false">
      <c r="B18" s="21" t="s">
        <v>21</v>
      </c>
      <c r="C18" s="27"/>
      <c r="D18" s="27"/>
      <c r="F18" s="54"/>
      <c r="G18" s="55" t="s">
        <v>22</v>
      </c>
      <c r="H18" s="56"/>
      <c r="I18" s="57" t="n">
        <f aca="false">H16+K16</f>
        <v>1243986.64452706</v>
      </c>
      <c r="J18" s="57"/>
      <c r="K18" s="58"/>
      <c r="M18" s="51"/>
      <c r="N18" s="46"/>
      <c r="O18" s="46"/>
    </row>
    <row r="19" customFormat="false" ht="12.8" hidden="false" customHeight="false" outlineLevel="0" collapsed="false">
      <c r="B19" s="26" t="s">
        <v>23</v>
      </c>
      <c r="C19" s="60" t="n">
        <v>100</v>
      </c>
      <c r="D19" s="61"/>
      <c r="F19" s="62"/>
      <c r="G19" s="47"/>
      <c r="H19" s="42"/>
      <c r="I19" s="42"/>
      <c r="J19" s="48"/>
      <c r="K19" s="48"/>
      <c r="M19" s="256"/>
      <c r="N19" s="46"/>
      <c r="O19" s="46"/>
    </row>
    <row r="20" customFormat="false" ht="12.8" hidden="false" customHeight="false" outlineLevel="0" collapsed="false">
      <c r="B20" s="26" t="s">
        <v>24</v>
      </c>
      <c r="C20" s="60" t="n">
        <f aca="false">G37*C48</f>
        <v>263876.117647059</v>
      </c>
      <c r="D20" s="63"/>
      <c r="F20" s="62"/>
      <c r="G20" s="47"/>
      <c r="H20" s="42"/>
      <c r="I20" s="42"/>
      <c r="J20" s="48"/>
      <c r="K20" s="48"/>
    </row>
    <row r="21" customFormat="false" ht="12.8" hidden="false" customHeight="false" outlineLevel="0" collapsed="false">
      <c r="B21" s="64"/>
      <c r="C21" s="65"/>
      <c r="D21" s="63"/>
      <c r="F21" s="37"/>
      <c r="G21" s="66" t="s">
        <v>25</v>
      </c>
      <c r="H21" s="67" t="n">
        <f aca="false">H16*K37</f>
        <v>2200197.75882353</v>
      </c>
      <c r="I21" s="67"/>
      <c r="J21" s="68" t="n">
        <f aca="false">J16*K36</f>
        <v>-1356821.12468933</v>
      </c>
      <c r="K21" s="68"/>
    </row>
    <row r="22" customFormat="false" ht="12.8" hidden="false" customHeight="false" outlineLevel="0" collapsed="false">
      <c r="B22" s="69"/>
      <c r="C22" s="47"/>
      <c r="D22" s="70"/>
      <c r="F22" s="71"/>
      <c r="G22" s="72" t="s">
        <v>26</v>
      </c>
      <c r="H22" s="73"/>
      <c r="I22" s="74" t="n">
        <f aca="false">H21+J21</f>
        <v>843376.634134198</v>
      </c>
      <c r="J22" s="74"/>
      <c r="K22" s="75"/>
      <c r="M22" s="257"/>
    </row>
    <row r="23" customFormat="false" ht="12.8" hidden="false" customHeight="false" outlineLevel="0" collapsed="false">
      <c r="B23" s="21" t="s">
        <v>27</v>
      </c>
      <c r="C23" s="60"/>
      <c r="D23" s="63"/>
      <c r="E23" s="76"/>
      <c r="F23" s="62"/>
      <c r="G23" s="47"/>
      <c r="H23" s="48"/>
      <c r="I23" s="48"/>
      <c r="J23" s="48"/>
      <c r="K23" s="48"/>
    </row>
    <row r="24" customFormat="false" ht="12.8" hidden="false" customHeight="false" outlineLevel="0" collapsed="false">
      <c r="B24" s="26" t="s">
        <v>28</v>
      </c>
      <c r="C24" s="60" t="n">
        <f aca="false">15700000</f>
        <v>15700000</v>
      </c>
      <c r="D24" s="69"/>
      <c r="E24" s="47"/>
      <c r="F24" s="37"/>
      <c r="G24" s="43"/>
      <c r="H24" s="14"/>
      <c r="I24" s="14"/>
      <c r="J24" s="14"/>
      <c r="K24" s="77"/>
      <c r="M24" s="51"/>
    </row>
    <row r="25" customFormat="false" ht="12.8" hidden="false" customHeight="false" outlineLevel="0" collapsed="false">
      <c r="B25" s="26" t="s">
        <v>29</v>
      </c>
      <c r="C25" s="60" t="n">
        <f aca="false">C24*C48/G54</f>
        <v>1365900</v>
      </c>
      <c r="D25" s="69"/>
      <c r="E25" s="76"/>
      <c r="F25" s="17"/>
      <c r="G25" s="45" t="s">
        <v>30</v>
      </c>
      <c r="H25" s="46" t="n">
        <v>0</v>
      </c>
      <c r="I25" s="46"/>
      <c r="J25" s="258" t="n">
        <f aca="false">'OptiCalc Sim'!C169/G54</f>
        <v>36.9131776</v>
      </c>
      <c r="K25" s="258"/>
      <c r="N25" s="46"/>
    </row>
    <row r="26" customFormat="false" ht="12.8" hidden="false" customHeight="false" outlineLevel="0" collapsed="false">
      <c r="B26" s="26"/>
      <c r="C26" s="60"/>
      <c r="D26" s="69"/>
      <c r="E26" s="79"/>
      <c r="F26" s="17"/>
      <c r="G26" s="45" t="s">
        <v>31</v>
      </c>
      <c r="H26" s="23" t="n">
        <v>0</v>
      </c>
      <c r="I26" s="23"/>
      <c r="J26" s="33" t="n">
        <f aca="false">J25*C48</f>
        <v>321144.64512</v>
      </c>
      <c r="K26" s="33"/>
      <c r="L26" s="80"/>
    </row>
    <row r="27" customFormat="false" ht="12.8" hidden="false" customHeight="false" outlineLevel="0" collapsed="false">
      <c r="B27" s="69"/>
      <c r="C27" s="47"/>
      <c r="D27" s="69"/>
      <c r="E27" s="76"/>
      <c r="F27" s="82"/>
      <c r="G27" s="83" t="s">
        <v>32</v>
      </c>
      <c r="H27" s="16" t="n">
        <v>0</v>
      </c>
      <c r="I27" s="16"/>
      <c r="J27" s="84" t="n">
        <f aca="false">J26*K37</f>
        <v>433545.270912</v>
      </c>
      <c r="K27" s="84"/>
    </row>
    <row r="28" customFormat="false" ht="12.8" hidden="false" customHeight="false" outlineLevel="0" collapsed="false">
      <c r="B28" s="26" t="s">
        <v>33</v>
      </c>
      <c r="C28" s="47"/>
      <c r="D28" s="259" t="n">
        <f aca="false">'OptiCalc Sim'!C162</f>
        <v>3691317.76</v>
      </c>
      <c r="E28" s="76"/>
      <c r="F28" s="85"/>
      <c r="G28" s="85"/>
      <c r="H28" s="5"/>
      <c r="I28" s="5"/>
      <c r="J28" s="86"/>
      <c r="K28" s="87"/>
    </row>
    <row r="29" customFormat="false" ht="13.8" hidden="false" customHeight="false" outlineLevel="0" collapsed="false">
      <c r="B29" s="26" t="s">
        <v>34</v>
      </c>
      <c r="C29" s="260"/>
      <c r="D29" s="89" t="n">
        <f aca="false">D28/3412</f>
        <v>1081.86335287222</v>
      </c>
      <c r="E29" s="76"/>
      <c r="F29" s="90"/>
      <c r="G29" s="47"/>
      <c r="H29" s="91"/>
      <c r="I29" s="5"/>
      <c r="J29" s="86"/>
      <c r="K29" s="87"/>
      <c r="M29" s="261"/>
      <c r="N29" s="47"/>
      <c r="O29" s="3"/>
    </row>
    <row r="30" customFormat="false" ht="13.8" hidden="false" customHeight="false" outlineLevel="0" collapsed="false">
      <c r="B30" s="69"/>
      <c r="C30" s="47"/>
      <c r="D30" s="69"/>
      <c r="E30" s="76"/>
      <c r="F30" s="92"/>
      <c r="G30" s="93"/>
      <c r="H30" s="55" t="s">
        <v>35</v>
      </c>
      <c r="I30" s="94" t="n">
        <f aca="false">I18+J26</f>
        <v>1565131.28964706</v>
      </c>
      <c r="J30" s="94"/>
      <c r="K30" s="94"/>
      <c r="M30" s="261"/>
      <c r="N30" s="47"/>
      <c r="O30" s="262"/>
      <c r="P30" s="11"/>
    </row>
    <row r="31" customFormat="false" ht="12.8" hidden="false" customHeight="false" outlineLevel="0" collapsed="false">
      <c r="B31" s="263" t="s">
        <v>36</v>
      </c>
      <c r="C31" s="264"/>
      <c r="D31" s="265" t="n">
        <v>250</v>
      </c>
      <c r="E31" s="76"/>
      <c r="F31" s="19"/>
      <c r="G31" s="5"/>
      <c r="H31" s="5"/>
      <c r="I31" s="5"/>
      <c r="J31" s="5"/>
      <c r="K31" s="20"/>
      <c r="L31" s="47"/>
      <c r="N31" s="46"/>
      <c r="O31" s="46"/>
    </row>
    <row r="32" customFormat="false" ht="13.8" hidden="false" customHeight="false" outlineLevel="0" collapsed="false">
      <c r="B32" s="97" t="s">
        <v>253</v>
      </c>
      <c r="C32" s="47"/>
      <c r="D32" s="33" t="n">
        <f aca="false">D29+D31</f>
        <v>1331.86335287222</v>
      </c>
      <c r="E32" s="76"/>
      <c r="F32" s="266" t="s">
        <v>38</v>
      </c>
      <c r="G32" s="266"/>
      <c r="H32" s="266"/>
      <c r="I32" s="99" t="n">
        <f aca="false">I22+J27</f>
        <v>1276921.9050462</v>
      </c>
      <c r="J32" s="99"/>
      <c r="K32" s="99"/>
      <c r="L32" s="47"/>
    </row>
    <row r="33" customFormat="false" ht="12.8" hidden="false" customHeight="false" outlineLevel="0" collapsed="false">
      <c r="B33" s="69"/>
      <c r="C33" s="47"/>
      <c r="D33" s="267"/>
      <c r="E33" s="47"/>
      <c r="F33" s="19"/>
      <c r="G33" s="5"/>
      <c r="H33" s="5"/>
      <c r="I33" s="5"/>
      <c r="J33" s="5"/>
      <c r="K33" s="20"/>
      <c r="L33" s="47"/>
    </row>
    <row r="34" customFormat="false" ht="12.8" hidden="false" customHeight="false" outlineLevel="0" collapsed="false">
      <c r="B34" s="21" t="s">
        <v>40</v>
      </c>
      <c r="C34" s="1"/>
      <c r="D34" s="69"/>
      <c r="E34" s="76"/>
      <c r="F34" s="19"/>
      <c r="G34" s="5"/>
      <c r="H34" s="5"/>
      <c r="I34" s="5"/>
      <c r="J34" s="5"/>
      <c r="K34" s="20"/>
      <c r="L34" s="47"/>
    </row>
    <row r="35" customFormat="false" ht="14.25" hidden="false" customHeight="true" outlineLevel="0" collapsed="false">
      <c r="B35" s="26" t="s">
        <v>43</v>
      </c>
      <c r="C35" s="60" t="n">
        <f aca="false">G39*8.33*60</f>
        <v>27489</v>
      </c>
      <c r="D35" s="63" t="n">
        <v>0</v>
      </c>
      <c r="E35" s="76"/>
      <c r="F35" s="100" t="s">
        <v>254</v>
      </c>
      <c r="G35" s="100"/>
      <c r="H35" s="100"/>
      <c r="I35" s="100" t="s">
        <v>255</v>
      </c>
      <c r="J35" s="100"/>
      <c r="K35" s="100"/>
      <c r="L35" s="47"/>
      <c r="M35" s="47"/>
      <c r="N35" s="47"/>
    </row>
    <row r="36" customFormat="false" ht="12.8" hidden="false" customHeight="false" outlineLevel="0" collapsed="false">
      <c r="B36" s="26" t="s">
        <v>47</v>
      </c>
      <c r="C36" s="3" t="n">
        <f aca="false">10</f>
        <v>10</v>
      </c>
      <c r="D36" s="63"/>
      <c r="E36" s="76"/>
      <c r="F36" s="101" t="s">
        <v>44</v>
      </c>
      <c r="G36" s="60" t="n">
        <v>2900</v>
      </c>
      <c r="H36" s="87" t="s">
        <v>45</v>
      </c>
      <c r="I36" s="102" t="s">
        <v>46</v>
      </c>
      <c r="J36" s="102"/>
      <c r="K36" s="103" t="n">
        <v>0.12</v>
      </c>
      <c r="L36" s="47"/>
      <c r="M36" s="47"/>
      <c r="N36" s="47"/>
    </row>
    <row r="37" customFormat="false" ht="12.8" hidden="false" customHeight="false" outlineLevel="0" collapsed="false">
      <c r="B37" s="26" t="s">
        <v>51</v>
      </c>
      <c r="C37" s="60" t="n">
        <f aca="false">C35*C36</f>
        <v>274890</v>
      </c>
      <c r="D37" s="63" t="n">
        <v>0</v>
      </c>
      <c r="E37" s="104"/>
      <c r="F37" s="101" t="s">
        <v>48</v>
      </c>
      <c r="G37" s="105" t="n">
        <f aca="false">G36/G47*G49/G54</f>
        <v>30.3305882352941</v>
      </c>
      <c r="H37" s="87" t="s">
        <v>49</v>
      </c>
      <c r="I37" s="102" t="s">
        <v>50</v>
      </c>
      <c r="J37" s="102"/>
      <c r="K37" s="106" t="n">
        <v>1.35</v>
      </c>
      <c r="L37" s="47"/>
      <c r="M37" s="47"/>
    </row>
    <row r="38" customFormat="false" ht="12.8" hidden="false" customHeight="false" outlineLevel="0" collapsed="false">
      <c r="B38" s="26" t="s">
        <v>52</v>
      </c>
      <c r="C38" s="107" t="n">
        <v>2.5</v>
      </c>
      <c r="D38" s="108"/>
      <c r="E38" s="76"/>
      <c r="F38" s="62"/>
      <c r="G38" s="47"/>
      <c r="H38" s="81"/>
      <c r="I38" s="17"/>
      <c r="K38" s="87"/>
      <c r="L38" s="47"/>
      <c r="M38" s="47"/>
      <c r="N38" s="268"/>
    </row>
    <row r="39" customFormat="false" ht="12.8" hidden="false" customHeight="false" outlineLevel="0" collapsed="false">
      <c r="B39" s="26" t="s">
        <v>56</v>
      </c>
      <c r="C39" s="60" t="n">
        <f aca="false">C37/C38</f>
        <v>109956</v>
      </c>
      <c r="D39" s="69"/>
      <c r="E39" s="79"/>
      <c r="F39" s="101" t="s">
        <v>53</v>
      </c>
      <c r="G39" s="46" t="n">
        <v>55</v>
      </c>
      <c r="H39" s="87" t="s">
        <v>54</v>
      </c>
      <c r="I39" s="109"/>
      <c r="J39" s="45" t="s">
        <v>55</v>
      </c>
      <c r="K39" s="110" t="n">
        <f aca="false">K36/G51</f>
        <v>3.51699882766706</v>
      </c>
      <c r="L39" s="47"/>
      <c r="M39" s="47"/>
      <c r="N39" s="47"/>
    </row>
    <row r="40" customFormat="false" ht="12.8" hidden="false" customHeight="false" outlineLevel="0" collapsed="false">
      <c r="A40" s="47"/>
      <c r="B40" s="26" t="s">
        <v>58</v>
      </c>
      <c r="C40" s="107" t="n">
        <f aca="false">C37/C38/G50</f>
        <v>32.2262602579132</v>
      </c>
      <c r="D40" s="63" t="n">
        <v>0</v>
      </c>
      <c r="E40" s="79"/>
      <c r="F40" s="62"/>
      <c r="G40" s="47"/>
      <c r="H40" s="81"/>
      <c r="I40" s="111"/>
      <c r="J40" s="45" t="s">
        <v>57</v>
      </c>
      <c r="K40" s="112" t="n">
        <f aca="false">K39/K37</f>
        <v>2.60518431679041</v>
      </c>
      <c r="L40" s="47"/>
    </row>
    <row r="41" customFormat="false" ht="12.8" hidden="false" customHeight="false" outlineLevel="0" collapsed="false">
      <c r="B41" s="26" t="s">
        <v>61</v>
      </c>
      <c r="C41" s="60" t="n">
        <f aca="false">C40*C48</f>
        <v>280368.464243845</v>
      </c>
      <c r="D41" s="63" t="n">
        <v>0</v>
      </c>
      <c r="E41" s="47"/>
      <c r="F41" s="101" t="s">
        <v>59</v>
      </c>
      <c r="G41" s="46" t="n">
        <v>900</v>
      </c>
      <c r="H41" s="87" t="s">
        <v>60</v>
      </c>
      <c r="I41" s="62"/>
      <c r="J41" s="47"/>
      <c r="K41" s="81"/>
      <c r="L41" s="47"/>
    </row>
    <row r="42" customFormat="false" ht="12.8" hidden="false" customHeight="false" outlineLevel="0" collapsed="false">
      <c r="B42" s="69"/>
      <c r="C42" s="47"/>
      <c r="D42" s="69"/>
      <c r="E42" s="47"/>
      <c r="F42" s="101" t="s">
        <v>62</v>
      </c>
      <c r="G42" s="46" t="n">
        <v>450</v>
      </c>
      <c r="H42" s="81"/>
      <c r="I42" s="101" t="s">
        <v>256</v>
      </c>
      <c r="J42" s="101"/>
      <c r="K42" s="27" t="n">
        <v>35</v>
      </c>
      <c r="L42" s="47"/>
    </row>
    <row r="43" customFormat="false" ht="12.8" hidden="false" customHeight="false" outlineLevel="0" collapsed="false">
      <c r="B43" s="69"/>
      <c r="C43" s="47"/>
      <c r="D43" s="69"/>
      <c r="E43" s="47"/>
      <c r="F43" s="90"/>
      <c r="G43" s="113"/>
      <c r="H43" s="114"/>
      <c r="I43" s="102" t="s">
        <v>257</v>
      </c>
      <c r="J43" s="102"/>
      <c r="K43" s="44" t="n">
        <v>27</v>
      </c>
      <c r="L43" s="47"/>
    </row>
    <row r="44" customFormat="false" ht="13.7" hidden="false" customHeight="true" outlineLevel="0" collapsed="false">
      <c r="B44" s="26" t="s">
        <v>63</v>
      </c>
      <c r="C44" s="46" t="n">
        <f aca="false">(C24 + (G37*G54))  / C15</f>
        <v>2504.41962881409</v>
      </c>
      <c r="D44" s="33" t="n">
        <f aca="false">(D28 + (D31*G50))  / C15</f>
        <v>607.529112299465</v>
      </c>
      <c r="E44" s="47"/>
      <c r="F44" s="5"/>
      <c r="G44" s="5"/>
      <c r="I44" s="47"/>
      <c r="J44" s="47"/>
      <c r="K44" s="47"/>
      <c r="L44" s="47"/>
    </row>
    <row r="45" customFormat="false" ht="12.8" hidden="false" customHeight="false" outlineLevel="0" collapsed="false">
      <c r="B45" s="69"/>
      <c r="C45" s="48"/>
      <c r="D45" s="48"/>
      <c r="E45" s="47"/>
      <c r="F45" s="47"/>
      <c r="G45" s="47"/>
      <c r="H45" s="5"/>
      <c r="I45" s="47"/>
      <c r="J45" s="47"/>
      <c r="K45" s="256"/>
      <c r="L45" s="47"/>
    </row>
    <row r="46" customFormat="false" ht="12.8" hidden="false" customHeight="false" outlineLevel="0" collapsed="false">
      <c r="B46" s="26" t="s">
        <v>67</v>
      </c>
      <c r="C46" s="120" t="n">
        <f aca="false">(D28 + (D31*G50)) / (C24 + (G37*G54) )</f>
        <v>0.242582794556336</v>
      </c>
      <c r="D46" s="120"/>
      <c r="E46" s="76"/>
      <c r="F46" s="100" t="s">
        <v>65</v>
      </c>
      <c r="G46" s="100"/>
      <c r="H46" s="5"/>
      <c r="I46" s="47"/>
      <c r="J46" s="47"/>
      <c r="L46" s="47"/>
    </row>
    <row r="47" customFormat="false" ht="12.8" hidden="false" customHeight="false" outlineLevel="0" collapsed="false">
      <c r="B47" s="69"/>
      <c r="C47" s="126"/>
      <c r="D47" s="126"/>
      <c r="E47" s="121"/>
      <c r="F47" s="122" t="s">
        <v>68</v>
      </c>
      <c r="G47" s="123" t="n">
        <v>0.85</v>
      </c>
      <c r="H47" s="5"/>
      <c r="I47" s="124"/>
      <c r="J47" s="125"/>
      <c r="L47" s="47"/>
    </row>
    <row r="48" customFormat="false" ht="12.8" hidden="false" customHeight="false" outlineLevel="0" collapsed="false">
      <c r="A48" s="47"/>
      <c r="B48" s="130" t="s">
        <v>70</v>
      </c>
      <c r="C48" s="44" t="n">
        <v>8700</v>
      </c>
      <c r="D48" s="44"/>
      <c r="E48" s="76"/>
      <c r="F48" s="127" t="s">
        <v>69</v>
      </c>
      <c r="G48" s="128" t="n">
        <v>328</v>
      </c>
      <c r="H48" s="5"/>
      <c r="I48" s="129"/>
      <c r="J48" s="124"/>
      <c r="L48" s="47"/>
    </row>
    <row r="49" customFormat="false" ht="15.7" hidden="false" customHeight="false" outlineLevel="0" collapsed="false">
      <c r="B49" s="91"/>
      <c r="C49" s="134"/>
      <c r="D49" s="134"/>
      <c r="E49" s="131"/>
      <c r="F49" s="132" t="s">
        <v>71</v>
      </c>
      <c r="G49" s="128" t="n">
        <v>889</v>
      </c>
      <c r="H49" s="5"/>
      <c r="I49" s="129"/>
      <c r="J49" s="133"/>
      <c r="L49" s="47"/>
    </row>
    <row r="50" customFormat="false" ht="12.8" hidden="false" customHeight="false" outlineLevel="0" collapsed="false">
      <c r="B50" s="47"/>
      <c r="C50" s="137"/>
      <c r="D50" s="137"/>
      <c r="E50" s="135"/>
      <c r="F50" s="127" t="s">
        <v>72</v>
      </c>
      <c r="G50" s="136" t="n">
        <f aca="false">3412</f>
        <v>3412</v>
      </c>
      <c r="H50" s="5"/>
      <c r="I50" s="47"/>
      <c r="J50" s="47"/>
      <c r="K50" s="47"/>
      <c r="L50" s="47"/>
    </row>
    <row r="51" customFormat="false" ht="12.8" hidden="false" customHeight="false" outlineLevel="0" collapsed="false">
      <c r="B51" s="76" t="s">
        <v>258</v>
      </c>
      <c r="C51" s="79"/>
      <c r="D51" s="269"/>
      <c r="E51" s="79"/>
      <c r="F51" s="127" t="s">
        <v>73</v>
      </c>
      <c r="G51" s="138" t="n">
        <f aca="false">G50/G54</f>
        <v>0.03412</v>
      </c>
      <c r="H51" s="139"/>
      <c r="I51" s="47"/>
      <c r="J51" s="270" t="s">
        <v>259</v>
      </c>
      <c r="K51" s="270"/>
      <c r="L51" s="47"/>
    </row>
    <row r="52" customFormat="false" ht="12.8" hidden="false" customHeight="false" outlineLevel="0" collapsed="false">
      <c r="B52" s="271" t="s">
        <v>260</v>
      </c>
      <c r="C52" s="271"/>
      <c r="D52" s="47"/>
      <c r="E52" s="79"/>
      <c r="F52" s="127" t="s">
        <v>76</v>
      </c>
      <c r="G52" s="142" t="n">
        <f aca="false">1/G51</f>
        <v>29.3083235638922</v>
      </c>
      <c r="H52" s="143"/>
      <c r="I52" s="47"/>
      <c r="J52" s="272" t="s">
        <v>261</v>
      </c>
      <c r="K52" s="272"/>
      <c r="L52" s="47"/>
    </row>
    <row r="53" customFormat="false" ht="12.8" hidden="false" customHeight="false" outlineLevel="0" collapsed="false">
      <c r="A53" s="47"/>
      <c r="B53" s="141" t="s">
        <v>262</v>
      </c>
      <c r="C53" s="47"/>
      <c r="D53" s="47"/>
      <c r="E53" s="47"/>
      <c r="F53" s="127" t="s">
        <v>79</v>
      </c>
      <c r="G53" s="25" t="n">
        <v>1000</v>
      </c>
      <c r="H53" s="143"/>
      <c r="I53" s="47"/>
      <c r="J53" s="273" t="s">
        <v>263</v>
      </c>
      <c r="K53" s="273"/>
      <c r="L53" s="47"/>
      <c r="M53" s="1" t="s">
        <v>264</v>
      </c>
    </row>
    <row r="54" customFormat="false" ht="12.8" hidden="false" customHeight="false" outlineLevel="0" collapsed="false">
      <c r="A54" s="47"/>
      <c r="B54" s="76" t="s">
        <v>265</v>
      </c>
      <c r="C54" s="1"/>
      <c r="D54" s="60"/>
      <c r="E54" s="9"/>
      <c r="F54" s="102" t="s">
        <v>82</v>
      </c>
      <c r="G54" s="25" t="n">
        <f aca="false">100*G53</f>
        <v>100000</v>
      </c>
      <c r="H54" s="47"/>
      <c r="I54" s="47"/>
      <c r="J54" s="274" t="s">
        <v>266</v>
      </c>
      <c r="K54" s="274"/>
      <c r="L54" s="47"/>
    </row>
    <row r="55" customFormat="false" ht="12.8" hidden="false" customHeight="false" outlineLevel="0" collapsed="false">
      <c r="B55" s="47"/>
      <c r="C55" s="47"/>
      <c r="D55" s="47"/>
      <c r="E55" s="47"/>
      <c r="F55" s="47"/>
      <c r="G55" s="47"/>
      <c r="H55" s="143"/>
      <c r="I55" s="47"/>
      <c r="J55" s="60"/>
      <c r="L55" s="47"/>
    </row>
    <row r="56" customFormat="false" ht="12.8" hidden="false" customHeight="false" outlineLevel="0" collapsed="false">
      <c r="B56" s="275" t="s">
        <v>267</v>
      </c>
      <c r="C56" s="276"/>
      <c r="D56" s="277"/>
      <c r="E56" s="79"/>
      <c r="F56" s="47"/>
      <c r="H56" s="9"/>
      <c r="I56" s="9"/>
      <c r="J56" s="60"/>
      <c r="L56" s="47"/>
    </row>
    <row r="57" customFormat="false" ht="12.8" hidden="false" customHeight="false" outlineLevel="0" collapsed="false">
      <c r="B57" s="278" t="s">
        <v>268</v>
      </c>
      <c r="C57" s="278"/>
      <c r="D57" s="278"/>
      <c r="E57" s="79"/>
      <c r="F57" s="47"/>
      <c r="G57" s="47"/>
      <c r="H57" s="46"/>
      <c r="I57" s="47"/>
      <c r="J57" s="60"/>
      <c r="L57" s="47"/>
    </row>
    <row r="58" customFormat="false" ht="12.8" hidden="false" customHeight="false" outlineLevel="0" collapsed="false">
      <c r="B58" s="279" t="s">
        <v>269</v>
      </c>
      <c r="C58" s="279"/>
      <c r="D58" s="279"/>
      <c r="E58" s="151"/>
      <c r="F58" s="47"/>
      <c r="G58" s="47"/>
      <c r="H58" s="47"/>
      <c r="I58" s="9"/>
      <c r="M58" s="4"/>
    </row>
    <row r="59" customFormat="false" ht="12.8" hidden="false" customHeight="false" outlineLevel="0" collapsed="false">
      <c r="B59" s="278" t="s">
        <v>270</v>
      </c>
      <c r="C59" s="278"/>
      <c r="D59" s="278"/>
      <c r="E59" s="146"/>
      <c r="F59" s="147"/>
      <c r="G59" s="147"/>
      <c r="H59" s="46"/>
      <c r="I59" s="9"/>
    </row>
    <row r="60" customFormat="false" ht="12.8" hidden="false" customHeight="false" outlineLevel="0" collapsed="false">
      <c r="B60" s="47"/>
      <c r="C60" s="47"/>
      <c r="D60" s="47"/>
      <c r="F60" s="47"/>
      <c r="G60" s="47"/>
      <c r="H60" s="47"/>
      <c r="I60" s="9"/>
      <c r="J60" s="9"/>
    </row>
    <row r="61" customFormat="false" ht="12.8" hidden="false" customHeight="false" outlineLevel="0" collapsed="false">
      <c r="B61" s="47"/>
      <c r="C61" s="47"/>
      <c r="D61" s="47"/>
      <c r="E61" s="5"/>
      <c r="G61" s="5"/>
      <c r="H61" s="47"/>
      <c r="I61" s="47"/>
      <c r="J61" s="9"/>
    </row>
    <row r="62" customFormat="false" ht="12.8" hidden="false" customHeight="false" outlineLevel="0" collapsed="false">
      <c r="B62" s="47"/>
      <c r="C62" s="47"/>
      <c r="D62" s="47"/>
      <c r="E62" s="5"/>
      <c r="G62" s="5"/>
      <c r="H62" s="5"/>
      <c r="I62" s="5"/>
    </row>
    <row r="63" customFormat="false" ht="12.8" hidden="false" customHeight="false" outlineLevel="0" collapsed="false">
      <c r="B63" s="143"/>
      <c r="C63" s="143"/>
      <c r="D63" s="5"/>
      <c r="E63" s="152"/>
      <c r="G63" s="45"/>
      <c r="H63" s="2"/>
      <c r="I63" s="46"/>
      <c r="J63" s="5"/>
      <c r="K63" s="5"/>
    </row>
    <row r="64" customFormat="false" ht="12.8" hidden="false" customHeight="false" outlineLevel="0" collapsed="false">
      <c r="B64" s="5"/>
      <c r="C64" s="5"/>
      <c r="D64" s="5"/>
      <c r="E64" s="5"/>
      <c r="F64" s="9"/>
      <c r="G64" s="5"/>
      <c r="H64" s="45"/>
      <c r="I64" s="46"/>
      <c r="J64" s="5"/>
      <c r="K64" s="5"/>
    </row>
    <row r="65" customFormat="false" ht="12.8" hidden="false" customHeight="false" outlineLevel="0" collapsed="false">
      <c r="B65" s="143"/>
      <c r="C65" s="143"/>
      <c r="D65" s="154"/>
      <c r="E65" s="5"/>
      <c r="G65" s="5"/>
      <c r="H65" s="5"/>
      <c r="I65" s="5"/>
      <c r="J65" s="5"/>
      <c r="K65" s="5"/>
    </row>
    <row r="66" customFormat="false" ht="12.8" hidden="false" customHeight="false" outlineLevel="0" collapsed="false">
      <c r="B66" s="5"/>
      <c r="C66" s="5"/>
      <c r="D66" s="5"/>
      <c r="E66" s="153"/>
      <c r="G66" s="5"/>
      <c r="H66" s="5"/>
      <c r="I66" s="5"/>
      <c r="J66" s="5"/>
      <c r="K66" s="5"/>
    </row>
    <row r="67" customFormat="false" ht="12.8" hidden="false" customHeight="false" outlineLevel="0" collapsed="false">
      <c r="B67" s="1"/>
      <c r="C67" s="1"/>
      <c r="D67" s="154"/>
      <c r="E67" s="5"/>
      <c r="G67" s="45"/>
      <c r="H67" s="46"/>
      <c r="I67" s="5"/>
      <c r="J67" s="5"/>
      <c r="K67" s="5"/>
      <c r="M67" s="5"/>
    </row>
    <row r="68" customFormat="false" ht="12.8" hidden="false" customHeight="false" outlineLevel="0" collapsed="false">
      <c r="B68" s="156"/>
      <c r="C68" s="155"/>
      <c r="D68" s="155"/>
      <c r="E68" s="153"/>
      <c r="F68" s="46"/>
      <c r="G68" s="45"/>
      <c r="H68" s="5"/>
      <c r="I68" s="5"/>
      <c r="M68" s="5"/>
    </row>
    <row r="69" customFormat="false" ht="12.8" hidden="false" customHeight="false" outlineLevel="0" collapsed="false">
      <c r="B69" s="156"/>
      <c r="C69" s="157"/>
      <c r="D69" s="155"/>
      <c r="E69" s="155"/>
      <c r="L69" s="5"/>
    </row>
    <row r="70" customFormat="false" ht="12.8" hidden="false" customHeight="false" outlineLevel="0" collapsed="false">
      <c r="B70" s="5"/>
      <c r="C70" s="5"/>
      <c r="D70" s="5"/>
      <c r="E70" s="155"/>
    </row>
    <row r="71" customFormat="false" ht="12.8" hidden="false" customHeight="false" outlineLevel="0" collapsed="false">
      <c r="B71" s="1"/>
      <c r="C71" s="1"/>
      <c r="D71" s="1"/>
      <c r="E71" s="5"/>
    </row>
    <row r="72" customFormat="false" ht="12.8" hidden="false" customHeight="false" outlineLevel="0" collapsed="false">
      <c r="B72" s="5"/>
      <c r="C72" s="5"/>
    </row>
    <row r="73" customFormat="false" ht="12.8" hidden="false" customHeight="false" outlineLevel="0" collapsed="false">
      <c r="B73" s="60"/>
      <c r="C73" s="60"/>
      <c r="D73" s="60"/>
    </row>
    <row r="74" customFormat="false" ht="12.8" hidden="false" customHeight="false" outlineLevel="0" collapsed="false">
      <c r="B74" s="60"/>
      <c r="C74" s="60"/>
      <c r="D74" s="60"/>
      <c r="E74" s="60"/>
    </row>
    <row r="75" customFormat="false" ht="12.8" hidden="false" customHeight="false" outlineLevel="0" collapsed="false">
      <c r="B75" s="1"/>
      <c r="C75" s="1"/>
      <c r="E75" s="60"/>
    </row>
    <row r="76" customFormat="false" ht="12.8" hidden="false" customHeight="false" outlineLevel="0" collapsed="false">
      <c r="B76" s="5"/>
      <c r="C76" s="1"/>
    </row>
    <row r="77" customFormat="false" ht="12.8" hidden="false" customHeight="false" outlineLevel="0" collapsed="false">
      <c r="B77" s="5"/>
      <c r="C77" s="1"/>
    </row>
    <row r="78" customFormat="false" ht="12.8" hidden="false" customHeight="false" outlineLevel="0" collapsed="false">
      <c r="B78" s="5"/>
    </row>
    <row r="79" customFormat="false" ht="12.8" hidden="false" customHeight="false" outlineLevel="0" collapsed="false">
      <c r="B79" s="5"/>
      <c r="C79" s="1"/>
      <c r="D79" s="45"/>
    </row>
    <row r="80" customFormat="false" ht="12.8" hidden="false" customHeight="false" outlineLevel="0" collapsed="false">
      <c r="B80" s="5"/>
      <c r="C80" s="1"/>
      <c r="D80" s="1"/>
      <c r="E80" s="45"/>
    </row>
    <row r="81" customFormat="false" ht="12.8" hidden="false" customHeight="false" outlineLevel="0" collapsed="false">
      <c r="B81" s="5"/>
      <c r="C81" s="1"/>
      <c r="D81" s="1"/>
      <c r="E81" s="45"/>
    </row>
    <row r="82" customFormat="false" ht="12.8" hidden="false" customHeight="false" outlineLevel="0" collapsed="false">
      <c r="B82" s="5"/>
      <c r="C82" s="1"/>
      <c r="D82" s="1"/>
      <c r="E82" s="45"/>
    </row>
    <row r="83" customFormat="false" ht="12.8" hidden="false" customHeight="false" outlineLevel="0" collapsed="false">
      <c r="B83" s="5"/>
      <c r="C83" s="1"/>
      <c r="D83" s="1"/>
      <c r="E83" s="158"/>
    </row>
    <row r="84" customFormat="false" ht="12.8" hidden="false" customHeight="false" outlineLevel="0" collapsed="false">
      <c r="B84" s="1"/>
      <c r="C84" s="1"/>
      <c r="D84" s="1"/>
      <c r="E84" s="45"/>
    </row>
    <row r="85" customFormat="false" ht="12.8" hidden="false" customHeight="false" outlineLevel="0" collapsed="false">
      <c r="B85" s="1"/>
      <c r="C85" s="1"/>
      <c r="D85" s="1"/>
    </row>
    <row r="86" customFormat="false" ht="12.8" hidden="false" customHeight="false" outlineLevel="0" collapsed="false">
      <c r="B86" s="1"/>
      <c r="C86" s="1"/>
      <c r="D86" s="1"/>
    </row>
    <row r="87" customFormat="false" ht="12.8" hidden="false" customHeight="false" outlineLevel="0" collapsed="false">
      <c r="B87" s="1"/>
      <c r="C87" s="1"/>
    </row>
  </sheetData>
  <mergeCells count="67">
    <mergeCell ref="B3:K3"/>
    <mergeCell ref="B6:D6"/>
    <mergeCell ref="F6:K6"/>
    <mergeCell ref="H7:I7"/>
    <mergeCell ref="J7:K7"/>
    <mergeCell ref="C8:D8"/>
    <mergeCell ref="C9:D9"/>
    <mergeCell ref="C10:D10"/>
    <mergeCell ref="C11:D11"/>
    <mergeCell ref="C12:D12"/>
    <mergeCell ref="C13:D13"/>
    <mergeCell ref="H13:I13"/>
    <mergeCell ref="J13:K13"/>
    <mergeCell ref="C14:D14"/>
    <mergeCell ref="H14:I14"/>
    <mergeCell ref="C15:D15"/>
    <mergeCell ref="H15:I15"/>
    <mergeCell ref="C16:D16"/>
    <mergeCell ref="H16:I16"/>
    <mergeCell ref="C17:D17"/>
    <mergeCell ref="C18:D18"/>
    <mergeCell ref="I18:J18"/>
    <mergeCell ref="N18:O18"/>
    <mergeCell ref="H19:I19"/>
    <mergeCell ref="J19:K19"/>
    <mergeCell ref="N19:O19"/>
    <mergeCell ref="H20:I20"/>
    <mergeCell ref="J20:K20"/>
    <mergeCell ref="H21:I21"/>
    <mergeCell ref="J21:K21"/>
    <mergeCell ref="I22:J22"/>
    <mergeCell ref="H23:K23"/>
    <mergeCell ref="H25:I25"/>
    <mergeCell ref="J25:K25"/>
    <mergeCell ref="H26:I26"/>
    <mergeCell ref="J26:K26"/>
    <mergeCell ref="H27:I27"/>
    <mergeCell ref="J27:K27"/>
    <mergeCell ref="F28:G28"/>
    <mergeCell ref="I30:K30"/>
    <mergeCell ref="N31:O31"/>
    <mergeCell ref="F32:H32"/>
    <mergeCell ref="I32:K32"/>
    <mergeCell ref="F35:H35"/>
    <mergeCell ref="I35:K35"/>
    <mergeCell ref="I36:J36"/>
    <mergeCell ref="I37:J37"/>
    <mergeCell ref="I42:J42"/>
    <mergeCell ref="I43:J43"/>
    <mergeCell ref="C45:D45"/>
    <mergeCell ref="C46:D46"/>
    <mergeCell ref="F46:G46"/>
    <mergeCell ref="C47:D47"/>
    <mergeCell ref="C48:D48"/>
    <mergeCell ref="C49:D49"/>
    <mergeCell ref="C50:D50"/>
    <mergeCell ref="J51:K51"/>
    <mergeCell ref="B52:C52"/>
    <mergeCell ref="J52:K52"/>
    <mergeCell ref="J53:K53"/>
    <mergeCell ref="J54:K54"/>
    <mergeCell ref="B57:D57"/>
    <mergeCell ref="B58:D58"/>
    <mergeCell ref="B59:D59"/>
    <mergeCell ref="F59:G59"/>
    <mergeCell ref="B63:C63"/>
    <mergeCell ref="B65:C65"/>
  </mergeCells>
  <printOptions headings="false" gridLines="false" gridLinesSet="true" horizontalCentered="false" verticalCentered="false"/>
  <pageMargins left="0.3" right="0.3" top="0.3" bottom="0.3" header="0.511811023622047" footer="0.511811023622047"/>
  <pageSetup paperSize="3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37842</TotalTime>
  <Application>LibreOffice/25.2.1.2$MacOSX_X86_64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2024-04-14T15:53:18Z</dcterms:created>
  <dc:creator>Michael Goldberg</dc:creator>
  <dc:description/>
  <dc:language>en-US</dc:language>
  <cp:lastModifiedBy>Michael Goldberg</cp:lastModifiedBy>
  <cp:lastPrinted>2026-04-16T16:41:15Z</cp:lastPrinted>
  <dcterms:modified xsi:type="dcterms:W3CDTF">2026-04-16T16:45:55Z</dcterms:modified>
  <cp:revision>1561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